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billmooreco-my.sharepoint.com/personal/linda_billmooreco_com/Documents/Desktop/"/>
    </mc:Choice>
  </mc:AlternateContent>
  <xr:revisionPtr revIDLastSave="0" documentId="8_{ABD7CE84-4730-4BBC-9653-A201E159F89F}" xr6:coauthVersionLast="47" xr6:coauthVersionMax="47" xr10:uidLastSave="{00000000-0000-0000-0000-000000000000}"/>
  <bookViews>
    <workbookView xWindow="6960" yWindow="2250" windowWidth="21240" windowHeight="11385" xr2:uid="{A6D352AA-78C1-4611-BDE3-933543DDB4A8}"/>
  </bookViews>
  <sheets>
    <sheet name="MGN Liner Availability 1-23-26" sheetId="7" r:id="rId1"/>
  </sheets>
  <externalReferences>
    <externalReference r:id="rId2"/>
  </externalReferences>
  <definedNames>
    <definedName name="_xlnm._FilterDatabase" localSheetId="0" hidden="1">'MGN Liner Availability 1-23-26'!$A$9:$WWE$251</definedName>
    <definedName name="_xlnm.Print_Area" localSheetId="0">'MGN Liner Availability 1-23-26'!$A$1:$W$251</definedName>
    <definedName name="_xlnm.Print_Titles" localSheetId="0">'MGN Liner Availability 1-23-26'!$1:$9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03" i="7" l="1"/>
  <c r="G191" i="7"/>
  <c r="X191" i="7"/>
  <c r="G183" i="7"/>
  <c r="X206" i="7"/>
  <c r="X205" i="7"/>
  <c r="G59" i="7"/>
  <c r="G58" i="7"/>
  <c r="X58" i="7"/>
  <c r="G110" i="7"/>
  <c r="G109" i="7"/>
  <c r="G108" i="7"/>
  <c r="G104" i="7"/>
  <c r="X104" i="7"/>
  <c r="Z104" i="7"/>
  <c r="V53" i="7"/>
  <c r="U53" i="7"/>
  <c r="T53" i="7"/>
  <c r="S53" i="7"/>
  <c r="R53" i="7"/>
  <c r="Q53" i="7"/>
  <c r="P53" i="7"/>
  <c r="O53" i="7"/>
  <c r="N53" i="7"/>
  <c r="M53" i="7"/>
  <c r="L53" i="7"/>
  <c r="V52" i="7"/>
  <c r="U52" i="7"/>
  <c r="T52" i="7"/>
  <c r="R52" i="7"/>
  <c r="Q52" i="7"/>
  <c r="P52" i="7"/>
  <c r="M52" i="7"/>
  <c r="L52" i="7"/>
  <c r="Z224" i="7" l="1"/>
  <c r="Z225" i="7"/>
  <c r="Z226" i="7"/>
  <c r="Z227" i="7"/>
  <c r="Z228" i="7"/>
  <c r="Z229" i="7"/>
  <c r="Z230" i="7"/>
  <c r="Z231" i="7"/>
  <c r="Z232" i="7"/>
  <c r="Z233" i="7"/>
  <c r="Z234" i="7"/>
  <c r="Z235" i="7"/>
  <c r="Z236" i="7"/>
  <c r="Z237" i="7"/>
  <c r="Z238" i="7"/>
  <c r="Z239" i="7"/>
  <c r="Z240" i="7"/>
  <c r="Z241" i="7"/>
  <c r="Z242" i="7"/>
  <c r="Z243" i="7"/>
  <c r="Z244" i="7"/>
  <c r="Z245" i="7"/>
  <c r="Z246" i="7"/>
  <c r="Z247" i="7"/>
  <c r="Z248" i="7"/>
  <c r="Z249" i="7"/>
  <c r="Z250" i="7"/>
  <c r="Z251" i="7"/>
  <c r="T223" i="7"/>
  <c r="Z223" i="7" s="1"/>
  <c r="Q151" i="7"/>
  <c r="Q139" i="7"/>
  <c r="Q101" i="7"/>
  <c r="Q97" i="7"/>
  <c r="Q67" i="7"/>
  <c r="Q61" i="7"/>
  <c r="Z61" i="7" s="1"/>
  <c r="Z222" i="7"/>
  <c r="X222" i="7"/>
  <c r="G222" i="7"/>
  <c r="X221" i="7"/>
  <c r="J221" i="7"/>
  <c r="Z221" i="7" s="1"/>
  <c r="G221" i="7"/>
  <c r="Z220" i="7"/>
  <c r="X220" i="7"/>
  <c r="G220" i="7"/>
  <c r="X219" i="7"/>
  <c r="Z219" i="7"/>
  <c r="G219" i="7"/>
  <c r="X218" i="7"/>
  <c r="Q218" i="7"/>
  <c r="Z218" i="7" s="1"/>
  <c r="G218" i="7"/>
  <c r="X217" i="7"/>
  <c r="Z217" i="7"/>
  <c r="G217" i="7"/>
  <c r="X216" i="7"/>
  <c r="Z216" i="7"/>
  <c r="G216" i="7"/>
  <c r="X215" i="7"/>
  <c r="Z215" i="7"/>
  <c r="G215" i="7"/>
  <c r="X214" i="7"/>
  <c r="Z214" i="7"/>
  <c r="G214" i="7"/>
  <c r="X213" i="7"/>
  <c r="Z213" i="7"/>
  <c r="G213" i="7"/>
  <c r="X212" i="7"/>
  <c r="Z212" i="7"/>
  <c r="G212" i="7"/>
  <c r="X211" i="7"/>
  <c r="Z211" i="7"/>
  <c r="G211" i="7"/>
  <c r="X208" i="7"/>
  <c r="Z208" i="7"/>
  <c r="G208" i="7"/>
  <c r="X207" i="7"/>
  <c r="Z207" i="7"/>
  <c r="G207" i="7"/>
  <c r="X204" i="7"/>
  <c r="Z204" i="7"/>
  <c r="G204" i="7"/>
  <c r="X202" i="7"/>
  <c r="J202" i="7"/>
  <c r="Z202" i="7" s="1"/>
  <c r="G202" i="7"/>
  <c r="X201" i="7"/>
  <c r="J201" i="7"/>
  <c r="Z201" i="7" s="1"/>
  <c r="G201" i="7"/>
  <c r="X200" i="7"/>
  <c r="J200" i="7"/>
  <c r="Z200" i="7" s="1"/>
  <c r="G200" i="7"/>
  <c r="X199" i="7"/>
  <c r="J199" i="7"/>
  <c r="Z199" i="7" s="1"/>
  <c r="G199" i="7"/>
  <c r="Z198" i="7"/>
  <c r="X198" i="7"/>
  <c r="G198" i="7"/>
  <c r="X197" i="7"/>
  <c r="J197" i="7"/>
  <c r="Z197" i="7" s="1"/>
  <c r="G197" i="7"/>
  <c r="X196" i="7"/>
  <c r="J196" i="7"/>
  <c r="Z196" i="7" s="1"/>
  <c r="G196" i="7"/>
  <c r="X195" i="7"/>
  <c r="J195" i="7"/>
  <c r="Z195" i="7" s="1"/>
  <c r="G195" i="7"/>
  <c r="X194" i="7"/>
  <c r="J194" i="7"/>
  <c r="Z194" i="7" s="1"/>
  <c r="G194" i="7"/>
  <c r="X193" i="7"/>
  <c r="J193" i="7"/>
  <c r="Z193" i="7" s="1"/>
  <c r="G193" i="7"/>
  <c r="X192" i="7"/>
  <c r="J192" i="7"/>
  <c r="Z192" i="7" s="1"/>
  <c r="G192" i="7"/>
  <c r="X190" i="7"/>
  <c r="J190" i="7"/>
  <c r="Z190" i="7" s="1"/>
  <c r="G190" i="7"/>
  <c r="X189" i="7"/>
  <c r="J189" i="7"/>
  <c r="Z189" i="7" s="1"/>
  <c r="G189" i="7"/>
  <c r="X188" i="7"/>
  <c r="J188" i="7"/>
  <c r="Z188" i="7" s="1"/>
  <c r="G188" i="7"/>
  <c r="X187" i="7"/>
  <c r="J187" i="7"/>
  <c r="Z187" i="7" s="1"/>
  <c r="G187" i="7"/>
  <c r="X186" i="7"/>
  <c r="J186" i="7"/>
  <c r="Z186" i="7" s="1"/>
  <c r="G186" i="7"/>
  <c r="X185" i="7"/>
  <c r="J185" i="7"/>
  <c r="Z185" i="7" s="1"/>
  <c r="G185" i="7"/>
  <c r="X184" i="7"/>
  <c r="J184" i="7"/>
  <c r="Z184" i="7" s="1"/>
  <c r="G184" i="7"/>
  <c r="X182" i="7"/>
  <c r="J182" i="7"/>
  <c r="Z182" i="7" s="1"/>
  <c r="G182" i="7"/>
  <c r="X181" i="7"/>
  <c r="Z181" i="7"/>
  <c r="G181" i="7"/>
  <c r="X180" i="7"/>
  <c r="Z180" i="7"/>
  <c r="G180" i="7"/>
  <c r="X179" i="7"/>
  <c r="Z179" i="7"/>
  <c r="G179" i="7"/>
  <c r="X178" i="7"/>
  <c r="Z178" i="7"/>
  <c r="G178" i="7"/>
  <c r="X177" i="7"/>
  <c r="J177" i="7"/>
  <c r="Z177" i="7" s="1"/>
  <c r="G177" i="7"/>
  <c r="X176" i="7"/>
  <c r="J176" i="7"/>
  <c r="Z176" i="7" s="1"/>
  <c r="G176" i="7"/>
  <c r="Z175" i="7"/>
  <c r="X175" i="7"/>
  <c r="G175" i="7"/>
  <c r="X174" i="7"/>
  <c r="U174" i="7"/>
  <c r="R174" i="7"/>
  <c r="N174" i="7"/>
  <c r="G174" i="7"/>
  <c r="Z173" i="7"/>
  <c r="X173" i="7"/>
  <c r="G173" i="7"/>
  <c r="X172" i="7"/>
  <c r="U172" i="7"/>
  <c r="N172" i="7"/>
  <c r="G172" i="7"/>
  <c r="X171" i="7"/>
  <c r="Z171" i="7"/>
  <c r="G171" i="7"/>
  <c r="Z170" i="7"/>
  <c r="X170" i="7"/>
  <c r="G170" i="7"/>
  <c r="Z169" i="7"/>
  <c r="X169" i="7"/>
  <c r="G169" i="7"/>
  <c r="X168" i="7"/>
  <c r="J168" i="7"/>
  <c r="Z168" i="7" s="1"/>
  <c r="G168" i="7"/>
  <c r="X167" i="7"/>
  <c r="J167" i="7"/>
  <c r="Z167" i="7" s="1"/>
  <c r="G167" i="7"/>
  <c r="X166" i="7"/>
  <c r="J166" i="7"/>
  <c r="Z166" i="7" s="1"/>
  <c r="G166" i="7"/>
  <c r="X165" i="7"/>
  <c r="J165" i="7"/>
  <c r="Z165" i="7" s="1"/>
  <c r="G165" i="7"/>
  <c r="X164" i="7"/>
  <c r="J164" i="7"/>
  <c r="Z164" i="7" s="1"/>
  <c r="G164" i="7"/>
  <c r="X163" i="7"/>
  <c r="J163" i="7"/>
  <c r="Z163" i="7" s="1"/>
  <c r="G163" i="7"/>
  <c r="X162" i="7"/>
  <c r="J162" i="7"/>
  <c r="Z162" i="7" s="1"/>
  <c r="G162" i="7"/>
  <c r="X161" i="7"/>
  <c r="J161" i="7"/>
  <c r="Z161" i="7" s="1"/>
  <c r="G161" i="7"/>
  <c r="X160" i="7"/>
  <c r="J160" i="7"/>
  <c r="Z160" i="7" s="1"/>
  <c r="G160" i="7"/>
  <c r="X159" i="7"/>
  <c r="J159" i="7"/>
  <c r="Z159" i="7" s="1"/>
  <c r="G159" i="7"/>
  <c r="X158" i="7"/>
  <c r="J158" i="7"/>
  <c r="Z158" i="7" s="1"/>
  <c r="G158" i="7"/>
  <c r="X157" i="7"/>
  <c r="Z157" i="7"/>
  <c r="G157" i="7"/>
  <c r="X156" i="7"/>
  <c r="T156" i="7"/>
  <c r="N156" i="7"/>
  <c r="G156" i="7"/>
  <c r="Z155" i="7"/>
  <c r="X155" i="7"/>
  <c r="G155" i="7"/>
  <c r="X154" i="7"/>
  <c r="J154" i="7"/>
  <c r="Z154" i="7" s="1"/>
  <c r="G154" i="7"/>
  <c r="X153" i="7"/>
  <c r="Z153" i="7"/>
  <c r="G153" i="7"/>
  <c r="X152" i="7"/>
  <c r="Z152" i="7"/>
  <c r="G152" i="7"/>
  <c r="X151" i="7"/>
  <c r="S151" i="7"/>
  <c r="G151" i="7"/>
  <c r="X150" i="7"/>
  <c r="T150" i="7"/>
  <c r="Q150" i="7"/>
  <c r="G150" i="7"/>
  <c r="X149" i="7"/>
  <c r="T149" i="7"/>
  <c r="P149" i="7"/>
  <c r="G149" i="7"/>
  <c r="X148" i="7"/>
  <c r="Q148" i="7"/>
  <c r="Z148" i="7" s="1"/>
  <c r="G148" i="7"/>
  <c r="X147" i="7"/>
  <c r="Z147" i="7"/>
  <c r="G147" i="7"/>
  <c r="X146" i="7"/>
  <c r="U146" i="7"/>
  <c r="Z146" i="7" s="1"/>
  <c r="G146" i="7"/>
  <c r="X145" i="7"/>
  <c r="Z145" i="7"/>
  <c r="G145" i="7"/>
  <c r="X144" i="7"/>
  <c r="Q144" i="7"/>
  <c r="N144" i="7"/>
  <c r="G144" i="7"/>
  <c r="X143" i="7"/>
  <c r="Z143" i="7"/>
  <c r="G143" i="7"/>
  <c r="X142" i="7"/>
  <c r="Z142" i="7"/>
  <c r="G142" i="7"/>
  <c r="X141" i="7"/>
  <c r="Z141" i="7"/>
  <c r="G141" i="7"/>
  <c r="X140" i="7"/>
  <c r="V140" i="7"/>
  <c r="Z140" i="7" s="1"/>
  <c r="G140" i="7"/>
  <c r="X139" i="7"/>
  <c r="N139" i="7"/>
  <c r="Z139" i="7" s="1"/>
  <c r="G139" i="7"/>
  <c r="Z138" i="7"/>
  <c r="X138" i="7"/>
  <c r="G138" i="7"/>
  <c r="Z137" i="7"/>
  <c r="X137" i="7"/>
  <c r="G137" i="7"/>
  <c r="X136" i="7"/>
  <c r="V136" i="7"/>
  <c r="Q136" i="7"/>
  <c r="G136" i="7"/>
  <c r="X135" i="7"/>
  <c r="Z135" i="7"/>
  <c r="G135" i="7"/>
  <c r="X134" i="7"/>
  <c r="Z134" i="7"/>
  <c r="G134" i="7"/>
  <c r="X133" i="7"/>
  <c r="Z133" i="7"/>
  <c r="G133" i="7"/>
  <c r="X132" i="7"/>
  <c r="Z132" i="7"/>
  <c r="G132" i="7"/>
  <c r="X131" i="7"/>
  <c r="J131" i="7"/>
  <c r="Z131" i="7" s="1"/>
  <c r="G131" i="7"/>
  <c r="X130" i="7"/>
  <c r="Z130" i="7"/>
  <c r="G130" i="7"/>
  <c r="X129" i="7"/>
  <c r="J129" i="7"/>
  <c r="Z129" i="7" s="1"/>
  <c r="G129" i="7"/>
  <c r="X128" i="7"/>
  <c r="Z128" i="7"/>
  <c r="G128" i="7"/>
  <c r="Z127" i="7"/>
  <c r="G127" i="7"/>
  <c r="X126" i="7"/>
  <c r="Z126" i="7"/>
  <c r="G126" i="7"/>
  <c r="X125" i="7"/>
  <c r="Z125" i="7"/>
  <c r="G125" i="7"/>
  <c r="X124" i="7"/>
  <c r="Z124" i="7"/>
  <c r="G124" i="7"/>
  <c r="X123" i="7"/>
  <c r="Z123" i="7"/>
  <c r="G123" i="7"/>
  <c r="X122" i="7"/>
  <c r="Z122" i="7"/>
  <c r="G122" i="7"/>
  <c r="X121" i="7"/>
  <c r="Z121" i="7"/>
  <c r="G121" i="7"/>
  <c r="X120" i="7"/>
  <c r="Z120" i="7"/>
  <c r="G120" i="7"/>
  <c r="X119" i="7"/>
  <c r="Z119" i="7"/>
  <c r="G119" i="7"/>
  <c r="X118" i="7"/>
  <c r="Z118" i="7"/>
  <c r="G118" i="7"/>
  <c r="X117" i="7"/>
  <c r="Z117" i="7"/>
  <c r="G117" i="7"/>
  <c r="X116" i="7"/>
  <c r="T116" i="7"/>
  <c r="Q116" i="7"/>
  <c r="G116" i="7"/>
  <c r="X115" i="7"/>
  <c r="Z115" i="7"/>
  <c r="G115" i="7"/>
  <c r="X114" i="7"/>
  <c r="V114" i="7"/>
  <c r="P114" i="7"/>
  <c r="G114" i="7"/>
  <c r="X113" i="7"/>
  <c r="Z113" i="7"/>
  <c r="G113" i="7"/>
  <c r="X112" i="7"/>
  <c r="Z112" i="7"/>
  <c r="G112" i="7"/>
  <c r="X111" i="7"/>
  <c r="O111" i="7"/>
  <c r="Z111" i="7" s="1"/>
  <c r="G111" i="7"/>
  <c r="X107" i="7"/>
  <c r="J107" i="7"/>
  <c r="Z107" i="7" s="1"/>
  <c r="G107" i="7"/>
  <c r="X105" i="7"/>
  <c r="J105" i="7"/>
  <c r="Z105" i="7" s="1"/>
  <c r="G105" i="7"/>
  <c r="X103" i="7"/>
  <c r="Z103" i="7"/>
  <c r="G103" i="7"/>
  <c r="X102" i="7"/>
  <c r="T102" i="7"/>
  <c r="Z102" i="7" s="1"/>
  <c r="G102" i="7"/>
  <c r="X101" i="7"/>
  <c r="G101" i="7"/>
  <c r="X100" i="7"/>
  <c r="T100" i="7"/>
  <c r="Z100" i="7" s="1"/>
  <c r="G100" i="7"/>
  <c r="Z99" i="7"/>
  <c r="X99" i="7"/>
  <c r="G99" i="7"/>
  <c r="X98" i="7"/>
  <c r="Q98" i="7"/>
  <c r="Z98" i="7" s="1"/>
  <c r="G98" i="7"/>
  <c r="X97" i="7"/>
  <c r="T97" i="7"/>
  <c r="G97" i="7"/>
  <c r="X96" i="7"/>
  <c r="Z96" i="7"/>
  <c r="G96" i="7"/>
  <c r="Z95" i="7"/>
  <c r="X95" i="7"/>
  <c r="G95" i="7"/>
  <c r="X94" i="7"/>
  <c r="U94" i="7"/>
  <c r="T94" i="7"/>
  <c r="G94" i="7"/>
  <c r="X93" i="7"/>
  <c r="Z93" i="7"/>
  <c r="G93" i="7"/>
  <c r="X92" i="7"/>
  <c r="Q92" i="7"/>
  <c r="Z92" i="7" s="1"/>
  <c r="G92" i="7"/>
  <c r="X91" i="7"/>
  <c r="Z91" i="7"/>
  <c r="G91" i="7"/>
  <c r="X90" i="7"/>
  <c r="Z90" i="7"/>
  <c r="G90" i="7"/>
  <c r="Z89" i="7"/>
  <c r="X89" i="7"/>
  <c r="G89" i="7"/>
  <c r="X88" i="7"/>
  <c r="T88" i="7"/>
  <c r="Z88" i="7" s="1"/>
  <c r="G88" i="7"/>
  <c r="X87" i="7"/>
  <c r="Z87" i="7"/>
  <c r="G87" i="7"/>
  <c r="X86" i="7"/>
  <c r="T86" i="7"/>
  <c r="Z86" i="7" s="1"/>
  <c r="G86" i="7"/>
  <c r="X85" i="7"/>
  <c r="Z85" i="7"/>
  <c r="G85" i="7"/>
  <c r="Z84" i="7"/>
  <c r="X84" i="7"/>
  <c r="G84" i="7"/>
  <c r="X83" i="7"/>
  <c r="Z83" i="7"/>
  <c r="G83" i="7"/>
  <c r="X82" i="7"/>
  <c r="T82" i="7"/>
  <c r="Z82" i="7" s="1"/>
  <c r="G82" i="7"/>
  <c r="X81" i="7"/>
  <c r="J81" i="7"/>
  <c r="Z81" i="7" s="1"/>
  <c r="G81" i="7"/>
  <c r="X80" i="7"/>
  <c r="T80" i="7"/>
  <c r="Z80" i="7" s="1"/>
  <c r="G80" i="7"/>
  <c r="X79" i="7"/>
  <c r="T79" i="7"/>
  <c r="P79" i="7"/>
  <c r="G79" i="7"/>
  <c r="X78" i="7"/>
  <c r="T78" i="7"/>
  <c r="R78" i="7"/>
  <c r="G78" i="7"/>
  <c r="X77" i="7"/>
  <c r="V77" i="7"/>
  <c r="S77" i="7"/>
  <c r="G77" i="7"/>
  <c r="X76" i="7"/>
  <c r="U76" i="7"/>
  <c r="S76" i="7"/>
  <c r="G76" i="7"/>
  <c r="X75" i="7"/>
  <c r="Z75" i="7"/>
  <c r="G75" i="7"/>
  <c r="X74" i="7"/>
  <c r="Z74" i="7"/>
  <c r="G74" i="7"/>
  <c r="X73" i="7"/>
  <c r="V73" i="7"/>
  <c r="Z73" i="7" s="1"/>
  <c r="G73" i="7"/>
  <c r="X72" i="7"/>
  <c r="Z72" i="7"/>
  <c r="G72" i="7"/>
  <c r="X71" i="7"/>
  <c r="U71" i="7"/>
  <c r="Q71" i="7"/>
  <c r="G71" i="7"/>
  <c r="X70" i="7"/>
  <c r="Z70" i="7"/>
  <c r="G70" i="7"/>
  <c r="X69" i="7"/>
  <c r="N69" i="7"/>
  <c r="Z69" i="7" s="1"/>
  <c r="G69" i="7"/>
  <c r="X68" i="7"/>
  <c r="N68" i="7"/>
  <c r="Z68" i="7" s="1"/>
  <c r="G68" i="7"/>
  <c r="X67" i="7"/>
  <c r="N67" i="7"/>
  <c r="G67" i="7"/>
  <c r="X66" i="7"/>
  <c r="V66" i="7"/>
  <c r="S66" i="7"/>
  <c r="Q66" i="7"/>
  <c r="N66" i="7"/>
  <c r="G66" i="7"/>
  <c r="X65" i="7"/>
  <c r="P65" i="7"/>
  <c r="Z65" i="7" s="1"/>
  <c r="G65" i="7"/>
  <c r="X64" i="7"/>
  <c r="V64" i="7"/>
  <c r="U64" i="7"/>
  <c r="G64" i="7"/>
  <c r="X63" i="7"/>
  <c r="Z63" i="7"/>
  <c r="G63" i="7"/>
  <c r="X62" i="7"/>
  <c r="V62" i="7"/>
  <c r="T62" i="7"/>
  <c r="Q62" i="7"/>
  <c r="O62" i="7"/>
  <c r="G62" i="7"/>
  <c r="X61" i="7"/>
  <c r="G61" i="7"/>
  <c r="X60" i="7"/>
  <c r="Z60" i="7"/>
  <c r="G60" i="7"/>
  <c r="X57" i="7"/>
  <c r="Z57" i="7"/>
  <c r="G57" i="7"/>
  <c r="X56" i="7"/>
  <c r="Z56" i="7"/>
  <c r="G56" i="7"/>
  <c r="X55" i="7"/>
  <c r="U55" i="7"/>
  <c r="T55" i="7"/>
  <c r="G55" i="7"/>
  <c r="X54" i="7"/>
  <c r="Z54" i="7"/>
  <c r="G54" i="7"/>
  <c r="X53" i="7"/>
  <c r="Z53" i="7"/>
  <c r="G53" i="7"/>
  <c r="Z52" i="7"/>
  <c r="X52" i="7"/>
  <c r="G52" i="7"/>
  <c r="Z51" i="7"/>
  <c r="X51" i="7"/>
  <c r="G51" i="7"/>
  <c r="X50" i="7"/>
  <c r="Z50" i="7"/>
  <c r="G50" i="7"/>
  <c r="X49" i="7"/>
  <c r="Z49" i="7"/>
  <c r="G49" i="7"/>
  <c r="X48" i="7"/>
  <c r="Z48" i="7"/>
  <c r="G48" i="7"/>
  <c r="X47" i="7"/>
  <c r="Z47" i="7"/>
  <c r="G47" i="7"/>
  <c r="Z46" i="7"/>
  <c r="X46" i="7"/>
  <c r="G46" i="7"/>
  <c r="X45" i="7"/>
  <c r="J45" i="7"/>
  <c r="Z45" i="7" s="1"/>
  <c r="G45" i="7"/>
  <c r="X44" i="7"/>
  <c r="J44" i="7"/>
  <c r="Z44" i="7" s="1"/>
  <c r="G44" i="7"/>
  <c r="X43" i="7"/>
  <c r="J43" i="7"/>
  <c r="Z43" i="7" s="1"/>
  <c r="G43" i="7"/>
  <c r="X42" i="7"/>
  <c r="J42" i="7"/>
  <c r="Z42" i="7" s="1"/>
  <c r="G42" i="7"/>
  <c r="X41" i="7"/>
  <c r="J41" i="7"/>
  <c r="Z41" i="7" s="1"/>
  <c r="G41" i="7"/>
  <c r="X40" i="7"/>
  <c r="J40" i="7"/>
  <c r="Z40" i="7" s="1"/>
  <c r="G40" i="7"/>
  <c r="X39" i="7"/>
  <c r="J39" i="7"/>
  <c r="Z39" i="7" s="1"/>
  <c r="G39" i="7"/>
  <c r="Z38" i="7"/>
  <c r="X38" i="7"/>
  <c r="G38" i="7"/>
  <c r="X37" i="7"/>
  <c r="J37" i="7"/>
  <c r="Z37" i="7" s="1"/>
  <c r="G37" i="7"/>
  <c r="X36" i="7"/>
  <c r="J36" i="7"/>
  <c r="Z36" i="7" s="1"/>
  <c r="G36" i="7"/>
  <c r="Z35" i="7"/>
  <c r="X35" i="7"/>
  <c r="G35" i="7"/>
  <c r="X34" i="7"/>
  <c r="Z34" i="7"/>
  <c r="G34" i="7"/>
  <c r="X33" i="7"/>
  <c r="J33" i="7"/>
  <c r="Z33" i="7" s="1"/>
  <c r="G33" i="7"/>
  <c r="X32" i="7"/>
  <c r="J32" i="7"/>
  <c r="Z32" i="7" s="1"/>
  <c r="G32" i="7"/>
  <c r="X31" i="7"/>
  <c r="J31" i="7"/>
  <c r="Z31" i="7" s="1"/>
  <c r="G31" i="7"/>
  <c r="X30" i="7"/>
  <c r="J30" i="7"/>
  <c r="Z30" i="7" s="1"/>
  <c r="G30" i="7"/>
  <c r="X29" i="7"/>
  <c r="J29" i="7"/>
  <c r="Z29" i="7" s="1"/>
  <c r="G29" i="7"/>
  <c r="X28" i="7"/>
  <c r="J28" i="7"/>
  <c r="Z28" i="7" s="1"/>
  <c r="G28" i="7"/>
  <c r="X27" i="7"/>
  <c r="J27" i="7"/>
  <c r="Z27" i="7" s="1"/>
  <c r="G27" i="7"/>
  <c r="X26" i="7"/>
  <c r="J26" i="7"/>
  <c r="Z26" i="7" s="1"/>
  <c r="G26" i="7"/>
  <c r="X25" i="7"/>
  <c r="Z25" i="7"/>
  <c r="G25" i="7"/>
  <c r="Z24" i="7"/>
  <c r="X24" i="7"/>
  <c r="G24" i="7"/>
  <c r="X23" i="7"/>
  <c r="J23" i="7"/>
  <c r="Z23" i="7" s="1"/>
  <c r="G23" i="7"/>
  <c r="X22" i="7"/>
  <c r="Z22" i="7"/>
  <c r="G22" i="7"/>
  <c r="X21" i="7"/>
  <c r="Z21" i="7"/>
  <c r="G21" i="7"/>
  <c r="X20" i="7"/>
  <c r="J20" i="7"/>
  <c r="Z20" i="7" s="1"/>
  <c r="G20" i="7"/>
  <c r="X19" i="7"/>
  <c r="U19" i="7"/>
  <c r="Z19" i="7" s="1"/>
  <c r="G19" i="7"/>
  <c r="X18" i="7"/>
  <c r="Q18" i="7"/>
  <c r="Z18" i="7" s="1"/>
  <c r="G18" i="7"/>
  <c r="X17" i="7"/>
  <c r="U17" i="7"/>
  <c r="Q17" i="7"/>
  <c r="G17" i="7"/>
  <c r="X16" i="7"/>
  <c r="J16" i="7"/>
  <c r="Z16" i="7" s="1"/>
  <c r="G16" i="7"/>
  <c r="X15" i="7"/>
  <c r="J15" i="7"/>
  <c r="Z15" i="7" s="1"/>
  <c r="G15" i="7"/>
  <c r="X14" i="7"/>
  <c r="Z14" i="7"/>
  <c r="G14" i="7"/>
  <c r="X13" i="7"/>
  <c r="Z13" i="7"/>
  <c r="G13" i="7"/>
  <c r="X12" i="7"/>
  <c r="U12" i="7"/>
  <c r="Z12" i="7" s="1"/>
  <c r="G12" i="7"/>
  <c r="X11" i="7"/>
  <c r="Q11" i="7"/>
  <c r="Z11" i="7" s="1"/>
  <c r="G11" i="7"/>
  <c r="X10" i="7"/>
  <c r="J10" i="7"/>
  <c r="Z10" i="7" s="1"/>
  <c r="G10" i="7"/>
  <c r="Z172" i="7" l="1"/>
  <c r="Z151" i="7"/>
  <c r="Z67" i="7"/>
  <c r="Z94" i="7"/>
  <c r="Z97" i="7"/>
  <c r="Z136" i="7"/>
  <c r="Z77" i="7"/>
  <c r="Z144" i="7"/>
  <c r="Z64" i="7"/>
  <c r="Z78" i="7"/>
  <c r="Z17" i="7"/>
  <c r="Z114" i="7"/>
  <c r="Z55" i="7"/>
  <c r="Z79" i="7"/>
  <c r="Z116" i="7"/>
  <c r="Z174" i="7"/>
  <c r="Z62" i="7"/>
  <c r="Z66" i="7"/>
  <c r="Z71" i="7"/>
  <c r="Z149" i="7"/>
  <c r="Z76" i="7"/>
  <c r="Z150" i="7"/>
  <c r="Z156" i="7"/>
  <c r="Z10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Jerrin Victor</author>
  </authors>
  <commentList>
    <comment ref="F9" authorId="0" shapeId="0" xr:uid="{8F2596C5-843E-44EA-B53E-3C92A75CC4C9}">
      <text>
        <r>
          <rPr>
            <b/>
            <sz val="9"/>
            <color indexed="81"/>
            <rFont val="Tahoma"/>
            <family val="2"/>
          </rPr>
          <t>Jerrin Victor:</t>
        </r>
        <r>
          <rPr>
            <sz val="9"/>
            <color indexed="81"/>
            <rFont val="Tahoma"/>
            <family val="2"/>
          </rPr>
          <t xml:space="preserve">
List Price)</t>
        </r>
      </text>
    </comment>
    <comment ref="C13" authorId="0" shapeId="0" xr:uid="{A6939629-2728-4EBF-8300-917DE3A7913F}">
      <text>
        <r>
          <rPr>
            <b/>
            <sz val="9"/>
            <color indexed="81"/>
            <rFont val="Tahoma"/>
            <family val="2"/>
          </rPr>
          <t>Jerrin Victor:</t>
        </r>
        <r>
          <rPr>
            <sz val="9"/>
            <color indexed="81"/>
            <rFont val="Tahoma"/>
            <family val="2"/>
          </rPr>
          <t xml:space="preserve">
This is same as Agapanthus Poppin Purple</t>
        </r>
      </text>
    </comment>
  </commentList>
</comments>
</file>

<file path=xl/sharedStrings.xml><?xml version="1.0" encoding="utf-8"?>
<sst xmlns="http://schemas.openxmlformats.org/spreadsheetml/2006/main" count="914" uniqueCount="237">
  <si>
    <t>Category</t>
  </si>
  <si>
    <t xml:space="preserve">PLANT NAME                                                       </t>
  </si>
  <si>
    <t>SIZE</t>
  </si>
  <si>
    <t>UNIT PRICE</t>
  </si>
  <si>
    <t>TC</t>
  </si>
  <si>
    <t>Agapanthus</t>
  </si>
  <si>
    <r>
      <rPr>
        <i/>
        <sz val="10"/>
        <color theme="1"/>
        <rFont val="Tahoma"/>
        <family val="2"/>
      </rPr>
      <t>Agapanthus</t>
    </r>
    <r>
      <rPr>
        <sz val="10"/>
        <color theme="1"/>
        <rFont val="Tahoma"/>
        <family val="2"/>
      </rPr>
      <t xml:space="preserve"> 'Ever Amethyst' PPAF**</t>
    </r>
  </si>
  <si>
    <r>
      <rPr>
        <i/>
        <sz val="10"/>
        <color theme="1"/>
        <rFont val="Tahoma"/>
        <family val="2"/>
      </rPr>
      <t>Agapanthus</t>
    </r>
    <r>
      <rPr>
        <sz val="10"/>
        <color theme="1"/>
        <rFont val="Tahoma"/>
        <family val="2"/>
      </rPr>
      <t xml:space="preserve"> 'Ever Midnight' PPAF**</t>
    </r>
  </si>
  <si>
    <r>
      <rPr>
        <i/>
        <sz val="10"/>
        <color theme="1"/>
        <rFont val="Tahoma"/>
        <family val="2"/>
      </rPr>
      <t>Agapanthus</t>
    </r>
    <r>
      <rPr>
        <sz val="10"/>
        <color theme="1"/>
        <rFont val="Tahoma"/>
        <family val="2"/>
      </rPr>
      <t xml:space="preserve"> 'Ever Sapphire' PPAF**</t>
    </r>
  </si>
  <si>
    <r>
      <rPr>
        <i/>
        <sz val="10"/>
        <color theme="1"/>
        <rFont val="Tahoma"/>
        <family val="2"/>
      </rPr>
      <t>Agapanthus</t>
    </r>
    <r>
      <rPr>
        <sz val="10"/>
        <color theme="1"/>
        <rFont val="Tahoma"/>
        <family val="2"/>
      </rPr>
      <t xml:space="preserve"> 'Ever Twilight' PPAF**</t>
    </r>
  </si>
  <si>
    <r>
      <t>Agapanthus a. '</t>
    </r>
    <r>
      <rPr>
        <sz val="10"/>
        <color theme="1"/>
        <rFont val="Tahoma"/>
        <family val="2"/>
      </rPr>
      <t xml:space="preserve">Improved Peter Pan' </t>
    </r>
  </si>
  <si>
    <t>S</t>
  </si>
  <si>
    <r>
      <t>Agapanthus 'Getty White</t>
    </r>
    <r>
      <rPr>
        <sz val="10"/>
        <color theme="1"/>
        <rFont val="Tahoma"/>
        <family val="2"/>
      </rPr>
      <t xml:space="preserve">' </t>
    </r>
  </si>
  <si>
    <r>
      <rPr>
        <i/>
        <sz val="10"/>
        <color theme="1"/>
        <rFont val="Tahoma"/>
        <family val="2"/>
      </rPr>
      <t xml:space="preserve">Agapanthus hybrid </t>
    </r>
    <r>
      <rPr>
        <sz val="10"/>
        <color theme="1"/>
        <rFont val="Tahoma"/>
        <family val="2"/>
      </rPr>
      <t>'Northern Star' PP 20,957</t>
    </r>
  </si>
  <si>
    <r>
      <t>Agapanthus orientalis ‘</t>
    </r>
    <r>
      <rPr>
        <sz val="10"/>
        <color theme="1"/>
        <rFont val="Tahoma"/>
        <family val="2"/>
      </rPr>
      <t>PMN06’ Queen Mum</t>
    </r>
  </si>
  <si>
    <r>
      <t xml:space="preserve">Agapanthus </t>
    </r>
    <r>
      <rPr>
        <sz val="10"/>
        <color theme="1"/>
        <rFont val="Tahoma"/>
        <family val="2"/>
      </rPr>
      <t>'Twister' PP 25,519 (Indigo Frost™)</t>
    </r>
  </si>
  <si>
    <t>Agave</t>
  </si>
  <si>
    <r>
      <t xml:space="preserve">Agave </t>
    </r>
    <r>
      <rPr>
        <sz val="10"/>
        <color theme="1"/>
        <rFont val="Tahoma"/>
        <family val="2"/>
      </rPr>
      <t>'Blue Flame'</t>
    </r>
  </si>
  <si>
    <t>III</t>
  </si>
  <si>
    <r>
      <t xml:space="preserve">Agave </t>
    </r>
    <r>
      <rPr>
        <sz val="10"/>
        <color theme="1"/>
        <rFont val="Tahoma"/>
        <family val="2"/>
      </rPr>
      <t>'Blue Glow'</t>
    </r>
  </si>
  <si>
    <r>
      <t xml:space="preserve">Agave </t>
    </r>
    <r>
      <rPr>
        <sz val="10"/>
        <color theme="1"/>
        <rFont val="Tahoma"/>
        <family val="2"/>
      </rPr>
      <t>Americana</t>
    </r>
  </si>
  <si>
    <r>
      <t>Agave celsii '</t>
    </r>
    <r>
      <rPr>
        <sz val="10"/>
        <color theme="1"/>
        <rFont val="Tahoma"/>
        <family val="2"/>
      </rPr>
      <t>Nova'</t>
    </r>
  </si>
  <si>
    <t>Agave gemniflora</t>
  </si>
  <si>
    <t>Agave ochahui</t>
  </si>
  <si>
    <r>
      <t>Agave ovatifolia '</t>
    </r>
    <r>
      <rPr>
        <sz val="10"/>
        <color theme="1"/>
        <rFont val="Tahoma"/>
        <family val="2"/>
      </rPr>
      <t>Frosty Blue</t>
    </r>
    <r>
      <rPr>
        <i/>
        <sz val="10"/>
        <color theme="1"/>
        <rFont val="Tahoma"/>
        <family val="2"/>
      </rPr>
      <t>'</t>
    </r>
  </si>
  <si>
    <t>Agave victoria-reginae</t>
  </si>
  <si>
    <t>Aloe</t>
  </si>
  <si>
    <r>
      <rPr>
        <i/>
        <sz val="10"/>
        <color theme="1"/>
        <rFont val="Tahoma"/>
        <family val="2"/>
      </rPr>
      <t>Aloe</t>
    </r>
    <r>
      <rPr>
        <sz val="10"/>
        <color theme="1"/>
        <rFont val="Tahoma"/>
        <family val="2"/>
      </rPr>
      <t xml:space="preserve"> 'Blue Elf'</t>
    </r>
  </si>
  <si>
    <r>
      <rPr>
        <i/>
        <sz val="10"/>
        <color theme="1"/>
        <rFont val="Tahoma"/>
        <family val="2"/>
      </rPr>
      <t>Aloe</t>
    </r>
    <r>
      <rPr>
        <sz val="10"/>
        <color theme="1"/>
        <rFont val="Tahoma"/>
        <family val="2"/>
      </rPr>
      <t xml:space="preserve"> 'Hercules'</t>
    </r>
  </si>
  <si>
    <t>Perennial</t>
  </si>
  <si>
    <r>
      <t xml:space="preserve">Alpinia zerumbet </t>
    </r>
    <r>
      <rPr>
        <sz val="10"/>
        <color theme="1"/>
        <rFont val="Tahoma"/>
        <family val="2"/>
      </rPr>
      <t>'Variegata'</t>
    </r>
  </si>
  <si>
    <t>Grass</t>
  </si>
  <si>
    <r>
      <t xml:space="preserve">Bambusa ventricosa </t>
    </r>
    <r>
      <rPr>
        <sz val="10"/>
        <color theme="1"/>
        <rFont val="Tahoma"/>
        <family val="2"/>
      </rPr>
      <t>'Buddah Belly'</t>
    </r>
  </si>
  <si>
    <t>Shrub</t>
  </si>
  <si>
    <t>Pseudograss</t>
  </si>
  <si>
    <r>
      <rPr>
        <i/>
        <sz val="10"/>
        <color theme="1"/>
        <rFont val="Tahoma"/>
        <family val="2"/>
      </rPr>
      <t>Fatsia japonica</t>
    </r>
    <r>
      <rPr>
        <sz val="10"/>
        <color theme="1"/>
        <rFont val="Tahoma"/>
        <family val="2"/>
      </rPr>
      <t xml:space="preserve"> ‘Variegata’</t>
    </r>
  </si>
  <si>
    <r>
      <t xml:space="preserve">Hakonechloa macra </t>
    </r>
    <r>
      <rPr>
        <sz val="10"/>
        <color theme="1"/>
        <rFont val="Tahoma"/>
        <family val="2"/>
      </rPr>
      <t>'Green'</t>
    </r>
  </si>
  <si>
    <r>
      <t xml:space="preserve">Helleborus </t>
    </r>
    <r>
      <rPr>
        <sz val="10"/>
        <color theme="1"/>
        <rFont val="Tahoma"/>
        <family val="2"/>
      </rPr>
      <t>'Winter Moon'</t>
    </r>
  </si>
  <si>
    <r>
      <t xml:space="preserve">Hesperaloe parvifolia </t>
    </r>
    <r>
      <rPr>
        <sz val="10"/>
        <color theme="1"/>
        <rFont val="Tahoma"/>
        <family val="2"/>
      </rPr>
      <t>Red Yucca</t>
    </r>
  </si>
  <si>
    <r>
      <t xml:space="preserve">Hesperaloe parvifolia </t>
    </r>
    <r>
      <rPr>
        <sz val="10"/>
        <color theme="1"/>
        <rFont val="Tahoma"/>
        <family val="2"/>
      </rPr>
      <t>Yellow Yucca</t>
    </r>
  </si>
  <si>
    <r>
      <t xml:space="preserve">Heuchera </t>
    </r>
    <r>
      <rPr>
        <sz val="10"/>
        <color theme="1"/>
        <rFont val="Tahoma"/>
        <family val="2"/>
      </rPr>
      <t>'Silver Berry'</t>
    </r>
  </si>
  <si>
    <r>
      <rPr>
        <i/>
        <sz val="10"/>
        <color theme="1"/>
        <rFont val="Tahoma"/>
        <family val="2"/>
      </rPr>
      <t>Hosta '</t>
    </r>
    <r>
      <rPr>
        <sz val="10"/>
        <color theme="1"/>
        <rFont val="Tahoma"/>
        <family val="2"/>
      </rPr>
      <t>Blue Angel'</t>
    </r>
  </si>
  <si>
    <r>
      <rPr>
        <i/>
        <sz val="10"/>
        <color theme="1"/>
        <rFont val="Tahoma"/>
        <family val="2"/>
      </rPr>
      <t>Hosta</t>
    </r>
    <r>
      <rPr>
        <sz val="10"/>
        <color theme="1"/>
        <rFont val="Tahoma"/>
        <family val="2"/>
      </rPr>
      <t xml:space="preserve"> 'Fire and Ice' </t>
    </r>
  </si>
  <si>
    <r>
      <rPr>
        <i/>
        <sz val="10"/>
        <color theme="1"/>
        <rFont val="Tahoma"/>
        <family val="2"/>
      </rPr>
      <t>Hosta</t>
    </r>
    <r>
      <rPr>
        <sz val="10"/>
        <color theme="1"/>
        <rFont val="Tahoma"/>
        <family val="2"/>
      </rPr>
      <t xml:space="preserve"> 'Frances Williams' </t>
    </r>
  </si>
  <si>
    <r>
      <rPr>
        <i/>
        <sz val="10"/>
        <color theme="1"/>
        <rFont val="Tahoma"/>
        <family val="2"/>
      </rPr>
      <t>Hosta</t>
    </r>
    <r>
      <rPr>
        <sz val="10"/>
        <color theme="1"/>
        <rFont val="Tahoma"/>
        <family val="2"/>
      </rPr>
      <t xml:space="preserve"> 'Guacamole'</t>
    </r>
  </si>
  <si>
    <r>
      <rPr>
        <i/>
        <sz val="10"/>
        <color theme="1"/>
        <rFont val="Tahoma"/>
        <family val="2"/>
      </rPr>
      <t>Hosta</t>
    </r>
    <r>
      <rPr>
        <sz val="10"/>
        <color theme="1"/>
        <rFont val="Tahoma"/>
        <family val="2"/>
      </rPr>
      <t xml:space="preserve"> 'Minteman'</t>
    </r>
  </si>
  <si>
    <r>
      <t xml:space="preserve">Hosta </t>
    </r>
    <r>
      <rPr>
        <sz val="10"/>
        <color theme="1"/>
        <rFont val="Tahoma"/>
        <family val="2"/>
      </rPr>
      <t>'Patriot'</t>
    </r>
  </si>
  <si>
    <r>
      <rPr>
        <i/>
        <sz val="10"/>
        <color theme="1"/>
        <rFont val="Tahoma"/>
        <family val="2"/>
      </rPr>
      <t>Hosta</t>
    </r>
    <r>
      <rPr>
        <sz val="10"/>
        <color theme="1"/>
        <rFont val="Tahoma"/>
        <family val="2"/>
      </rPr>
      <t xml:space="preserve"> 'Royal Standard'</t>
    </r>
  </si>
  <si>
    <r>
      <rPr>
        <i/>
        <sz val="10"/>
        <color theme="1"/>
        <rFont val="Tahoma"/>
        <family val="2"/>
      </rPr>
      <t>Hosta</t>
    </r>
    <r>
      <rPr>
        <sz val="10"/>
        <color theme="1"/>
        <rFont val="Tahoma"/>
        <family val="2"/>
      </rPr>
      <t xml:space="preserve"> 'Sieboldiana Elegans' </t>
    </r>
  </si>
  <si>
    <r>
      <rPr>
        <i/>
        <sz val="10"/>
        <color theme="1"/>
        <rFont val="Tahoma"/>
        <family val="2"/>
      </rPr>
      <t>Hosta</t>
    </r>
    <r>
      <rPr>
        <sz val="10"/>
        <color theme="1"/>
        <rFont val="Tahoma"/>
        <family val="2"/>
      </rPr>
      <t xml:space="preserve"> 'So Sweet'</t>
    </r>
  </si>
  <si>
    <r>
      <rPr>
        <i/>
        <sz val="10"/>
        <color theme="1"/>
        <rFont val="Tahoma"/>
        <family val="2"/>
      </rPr>
      <t>Hosta</t>
    </r>
    <r>
      <rPr>
        <sz val="10"/>
        <color theme="1"/>
        <rFont val="Tahoma"/>
        <family val="2"/>
      </rPr>
      <t xml:space="preserve"> 'Stained Glass' </t>
    </r>
  </si>
  <si>
    <r>
      <rPr>
        <i/>
        <sz val="10"/>
        <color theme="1"/>
        <rFont val="Tahoma"/>
        <family val="2"/>
      </rPr>
      <t>Hosta</t>
    </r>
    <r>
      <rPr>
        <sz val="10"/>
        <color theme="1"/>
        <rFont val="Tahoma"/>
        <family val="2"/>
      </rPr>
      <t xml:space="preserve"> 'Sum and Substance'</t>
    </r>
  </si>
  <si>
    <r>
      <t xml:space="preserve">Ilex vomitoria </t>
    </r>
    <r>
      <rPr>
        <sz val="10"/>
        <color theme="1"/>
        <rFont val="Tahoma"/>
        <family val="2"/>
      </rPr>
      <t>'Dwarf Yaupon'</t>
    </r>
  </si>
  <si>
    <r>
      <t>Loropetalum</t>
    </r>
    <r>
      <rPr>
        <sz val="10"/>
        <color theme="1"/>
        <rFont val="Tahoma"/>
        <family val="2"/>
      </rPr>
      <t xml:space="preserve"> 'Purple Diamond' PP 18331 **</t>
    </r>
  </si>
  <si>
    <r>
      <rPr>
        <sz val="10"/>
        <color theme="1"/>
        <rFont val="Tahoma"/>
        <family val="2"/>
      </rPr>
      <t xml:space="preserve">Loropetalum </t>
    </r>
    <r>
      <rPr>
        <i/>
        <sz val="10"/>
        <color theme="1"/>
        <rFont val="Tahoma"/>
        <family val="2"/>
      </rPr>
      <t>'Purple Diamond' PP 18331 **</t>
    </r>
  </si>
  <si>
    <r>
      <t xml:space="preserve">Nandina domestica </t>
    </r>
    <r>
      <rPr>
        <sz val="10"/>
        <color theme="1"/>
        <rFont val="Tahoma"/>
        <family val="2"/>
      </rPr>
      <t>'Blush' **</t>
    </r>
  </si>
  <si>
    <r>
      <t xml:space="preserve">Nandina domestica </t>
    </r>
    <r>
      <rPr>
        <sz val="10"/>
        <color theme="1"/>
        <rFont val="Tahoma"/>
        <family val="2"/>
      </rPr>
      <t>'Burgundy Wine'</t>
    </r>
  </si>
  <si>
    <r>
      <t>Nandina domestica '</t>
    </r>
    <r>
      <rPr>
        <sz val="10"/>
        <color theme="1"/>
        <rFont val="Tahoma"/>
        <family val="2"/>
      </rPr>
      <t>Cool Glow Lime' PPAF</t>
    </r>
  </si>
  <si>
    <r>
      <t>Nandina domestica '</t>
    </r>
    <r>
      <rPr>
        <sz val="10"/>
        <color theme="1"/>
        <rFont val="Tahoma"/>
        <family val="2"/>
      </rPr>
      <t>Cool Glow Peach' PPAF</t>
    </r>
  </si>
  <si>
    <r>
      <t>Nandina domestica '</t>
    </r>
    <r>
      <rPr>
        <sz val="10"/>
        <color theme="1"/>
        <rFont val="Tahoma"/>
        <family val="2"/>
      </rPr>
      <t>Cool Glow Pomegranate' PPAF</t>
    </r>
  </si>
  <si>
    <r>
      <t xml:space="preserve">Nandina domestica </t>
    </r>
    <r>
      <rPr>
        <sz val="10"/>
        <color theme="1"/>
        <rFont val="Tahoma"/>
        <family val="2"/>
      </rPr>
      <t>'Compacta'</t>
    </r>
  </si>
  <si>
    <r>
      <t xml:space="preserve">Nandina domestica </t>
    </r>
    <r>
      <rPr>
        <sz val="10"/>
        <color theme="1"/>
        <rFont val="Tahoma"/>
        <family val="2"/>
      </rPr>
      <t xml:space="preserve">'Flirt' ** </t>
    </r>
  </si>
  <si>
    <r>
      <t xml:space="preserve">Nandina domestica nana </t>
    </r>
    <r>
      <rPr>
        <sz val="10"/>
        <color theme="1"/>
        <rFont val="Tahoma"/>
        <family val="2"/>
      </rPr>
      <t>'Firepower'</t>
    </r>
  </si>
  <si>
    <r>
      <t xml:space="preserve">Nandina domestica </t>
    </r>
    <r>
      <rPr>
        <sz val="10"/>
        <color theme="1"/>
        <rFont val="Tahoma"/>
        <family val="2"/>
      </rPr>
      <t>'Gulf Stream'</t>
    </r>
  </si>
  <si>
    <r>
      <t>Nandina domestica '</t>
    </r>
    <r>
      <rPr>
        <sz val="10"/>
        <color theme="1"/>
        <rFont val="Tahoma"/>
        <family val="2"/>
      </rPr>
      <t xml:space="preserve">Harbour Dwarf' </t>
    </r>
  </si>
  <si>
    <r>
      <t xml:space="preserve">Nandina domestica </t>
    </r>
    <r>
      <rPr>
        <sz val="10"/>
        <color theme="1"/>
        <rFont val="Tahoma"/>
        <family val="2"/>
      </rPr>
      <t>'Lemon Lime' **</t>
    </r>
  </si>
  <si>
    <r>
      <t xml:space="preserve">Nandina domestica </t>
    </r>
    <r>
      <rPr>
        <sz val="10"/>
        <color theme="1"/>
        <rFont val="Tahoma"/>
        <family val="2"/>
      </rPr>
      <t xml:space="preserve">'Moon Bay' </t>
    </r>
  </si>
  <si>
    <r>
      <t xml:space="preserve">Nandina domestica </t>
    </r>
    <r>
      <rPr>
        <sz val="10"/>
        <color theme="1"/>
        <rFont val="Tahoma"/>
        <family val="2"/>
      </rPr>
      <t xml:space="preserve">'Obsession' ** </t>
    </r>
  </si>
  <si>
    <r>
      <t xml:space="preserve">Nandina domestica </t>
    </r>
    <r>
      <rPr>
        <sz val="10"/>
        <color theme="1"/>
        <rFont val="Tahoma"/>
        <family val="2"/>
      </rPr>
      <t xml:space="preserve">'Twilight'  </t>
    </r>
  </si>
  <si>
    <r>
      <t xml:space="preserve">Schizachyrium scoparium </t>
    </r>
    <r>
      <rPr>
        <sz val="9.5"/>
        <color theme="1"/>
        <rFont val="Tahoma"/>
        <family val="2"/>
      </rPr>
      <t>'Standing Ovation' PP25202</t>
    </r>
  </si>
  <si>
    <t>Yucca</t>
  </si>
  <si>
    <r>
      <t>Yucca '</t>
    </r>
    <r>
      <rPr>
        <sz val="10"/>
        <color theme="1"/>
        <rFont val="Tahoma"/>
        <family val="2"/>
      </rPr>
      <t>Bright Edge'</t>
    </r>
  </si>
  <si>
    <r>
      <t>Yucca '</t>
    </r>
    <r>
      <rPr>
        <sz val="10"/>
        <color theme="1"/>
        <rFont val="Tahoma"/>
        <family val="2"/>
      </rPr>
      <t>Color Guard'</t>
    </r>
  </si>
  <si>
    <r>
      <t xml:space="preserve">Yucca gloriosa </t>
    </r>
    <r>
      <rPr>
        <sz val="10"/>
        <color theme="1"/>
        <rFont val="Tahoma"/>
        <family val="2"/>
      </rPr>
      <t>'Bright Star'</t>
    </r>
  </si>
  <si>
    <t>Yucca pendula</t>
  </si>
  <si>
    <t>Sold out</t>
  </si>
  <si>
    <t>18810 Turtle Creek Lane, Magnolia, Texas 77355</t>
  </si>
  <si>
    <t>www.MGNLiners.com</t>
  </si>
  <si>
    <t>TRAY PRICE</t>
  </si>
  <si>
    <t>ROYALTY</t>
  </si>
  <si>
    <t>Agapanthus Charlotte</t>
  </si>
  <si>
    <t>Chasmanthium Latifolium</t>
  </si>
  <si>
    <r>
      <rPr>
        <i/>
        <sz val="10"/>
        <color theme="1"/>
        <rFont val="Tahoma"/>
        <family val="2"/>
      </rPr>
      <t>Agapanthus</t>
    </r>
    <r>
      <rPr>
        <sz val="10"/>
        <color theme="1"/>
        <rFont val="Tahoma"/>
        <family val="2"/>
      </rPr>
      <t xml:space="preserve"> Double Diamond</t>
    </r>
  </si>
  <si>
    <r>
      <rPr>
        <i/>
        <sz val="10"/>
        <color theme="1"/>
        <rFont val="Tahoma"/>
        <family val="2"/>
      </rPr>
      <t>Agapanthus</t>
    </r>
    <r>
      <rPr>
        <sz val="10"/>
        <color theme="1"/>
        <rFont val="Tahoma"/>
        <family val="2"/>
      </rPr>
      <t xml:space="preserve"> Ever White</t>
    </r>
  </si>
  <si>
    <r>
      <rPr>
        <i/>
        <sz val="10"/>
        <color theme="1"/>
        <rFont val="Tahoma"/>
        <family val="2"/>
      </rPr>
      <t>Agapanthus</t>
    </r>
    <r>
      <rPr>
        <sz val="10"/>
        <color theme="1"/>
        <rFont val="Tahoma"/>
        <family val="2"/>
      </rPr>
      <t xml:space="preserve"> Fireworks</t>
    </r>
  </si>
  <si>
    <r>
      <rPr>
        <i/>
        <sz val="10"/>
        <color theme="1"/>
        <rFont val="Tahoma"/>
        <family val="2"/>
      </rPr>
      <t>Agapanthus</t>
    </r>
    <r>
      <rPr>
        <sz val="10"/>
        <color theme="1"/>
        <rFont val="Tahoma"/>
        <family val="2"/>
      </rPr>
      <t xml:space="preserve"> Flower of Love</t>
    </r>
  </si>
  <si>
    <r>
      <rPr>
        <i/>
        <sz val="10"/>
        <color theme="1"/>
        <rFont val="Tahoma"/>
        <family val="2"/>
      </rPr>
      <t>Agapanthus</t>
    </r>
    <r>
      <rPr>
        <sz val="10"/>
        <color theme="1"/>
        <rFont val="Tahoma"/>
        <family val="2"/>
      </rPr>
      <t xml:space="preserve"> Midnight Sky</t>
    </r>
  </si>
  <si>
    <r>
      <rPr>
        <i/>
        <sz val="10"/>
        <color theme="1"/>
        <rFont val="Tahoma"/>
        <family val="2"/>
      </rPr>
      <t>Agapanthus</t>
    </r>
    <r>
      <rPr>
        <sz val="10"/>
        <color theme="1"/>
        <rFont val="Tahoma"/>
        <family val="2"/>
      </rPr>
      <t xml:space="preserve"> Poppin Star</t>
    </r>
  </si>
  <si>
    <r>
      <rPr>
        <i/>
        <sz val="10"/>
        <color theme="1"/>
        <rFont val="Tahoma"/>
        <family val="2"/>
      </rPr>
      <t>Arundo donax</t>
    </r>
    <r>
      <rPr>
        <sz val="10"/>
        <color theme="1"/>
        <rFont val="Tahoma"/>
        <family val="2"/>
      </rPr>
      <t xml:space="preserve"> 'Reed Cane'</t>
    </r>
  </si>
  <si>
    <r>
      <rPr>
        <i/>
        <sz val="10"/>
        <color theme="1"/>
        <rFont val="Tahoma"/>
        <family val="2"/>
      </rPr>
      <t>Bambusa</t>
    </r>
    <r>
      <rPr>
        <sz val="10"/>
        <color theme="1"/>
        <rFont val="Tahoma"/>
        <family val="2"/>
      </rPr>
      <t xml:space="preserve"> Alphonse Karr</t>
    </r>
  </si>
  <si>
    <r>
      <rPr>
        <i/>
        <sz val="10"/>
        <color theme="1"/>
        <rFont val="Tahoma"/>
        <family val="2"/>
      </rPr>
      <t>Farfugium japonicum</t>
    </r>
    <r>
      <rPr>
        <sz val="10"/>
        <color theme="1"/>
        <rFont val="Tahoma"/>
        <family val="2"/>
      </rPr>
      <t xml:space="preserve"> Gigantea</t>
    </r>
  </si>
  <si>
    <r>
      <rPr>
        <i/>
        <sz val="10"/>
        <color theme="1"/>
        <rFont val="Tahoma"/>
        <family val="2"/>
      </rPr>
      <t>Feijoa sellowiana</t>
    </r>
    <r>
      <rPr>
        <sz val="10"/>
        <color theme="1"/>
        <rFont val="Tahoma"/>
        <family val="2"/>
      </rPr>
      <t xml:space="preserve"> 'Tharfiona'  Bambina™**</t>
    </r>
  </si>
  <si>
    <r>
      <rPr>
        <i/>
        <sz val="10"/>
        <color theme="1"/>
        <rFont val="Tahoma"/>
        <family val="2"/>
      </rPr>
      <t>Hakonechloa</t>
    </r>
    <r>
      <rPr>
        <sz val="10"/>
        <color theme="1"/>
        <rFont val="Tahoma"/>
        <family val="2"/>
      </rPr>
      <t xml:space="preserve"> Macra </t>
    </r>
    <r>
      <rPr>
        <i/>
        <sz val="10"/>
        <color theme="1"/>
        <rFont val="Tahoma"/>
        <family val="2"/>
      </rPr>
      <t>'</t>
    </r>
    <r>
      <rPr>
        <sz val="10"/>
        <color theme="1"/>
        <rFont val="Tahoma"/>
        <family val="2"/>
      </rPr>
      <t>All Gold</t>
    </r>
    <r>
      <rPr>
        <i/>
        <sz val="10"/>
        <color theme="1"/>
        <rFont val="Tahoma"/>
        <family val="2"/>
      </rPr>
      <t>'</t>
    </r>
  </si>
  <si>
    <r>
      <rPr>
        <i/>
        <sz val="10"/>
        <color theme="1"/>
        <rFont val="Tahoma"/>
        <family val="2"/>
      </rPr>
      <t>Hakonechloa</t>
    </r>
    <r>
      <rPr>
        <sz val="10"/>
        <color theme="1"/>
        <rFont val="Tahoma"/>
        <family val="2"/>
      </rPr>
      <t xml:space="preserve"> Macra Aureola</t>
    </r>
  </si>
  <si>
    <r>
      <rPr>
        <i/>
        <sz val="10"/>
        <color theme="1"/>
        <rFont val="Tahoma"/>
        <family val="2"/>
      </rPr>
      <t>Hakonechloa</t>
    </r>
    <r>
      <rPr>
        <sz val="10"/>
        <color theme="1"/>
        <rFont val="Tahoma"/>
        <family val="2"/>
      </rPr>
      <t xml:space="preserve"> Macra 'Beni-Kaze'</t>
    </r>
  </si>
  <si>
    <r>
      <rPr>
        <i/>
        <sz val="10"/>
        <color theme="1"/>
        <rFont val="Tahoma"/>
        <family val="2"/>
      </rPr>
      <t>Helleborus</t>
    </r>
    <r>
      <rPr>
        <sz val="10"/>
        <color theme="1"/>
        <rFont val="Tahoma"/>
        <family val="2"/>
      </rPr>
      <t xml:space="preserve"> Ivory Prince</t>
    </r>
  </si>
  <si>
    <r>
      <rPr>
        <i/>
        <sz val="10"/>
        <color theme="1"/>
        <rFont val="Tahoma"/>
        <family val="2"/>
      </rPr>
      <t>Helleborus</t>
    </r>
    <r>
      <rPr>
        <sz val="10"/>
        <color theme="1"/>
        <rFont val="Tahoma"/>
        <family val="2"/>
      </rPr>
      <t xml:space="preserve"> Winter Sparkle White Blush</t>
    </r>
  </si>
  <si>
    <r>
      <rPr>
        <i/>
        <sz val="10"/>
        <color theme="1"/>
        <rFont val="Tahoma"/>
        <family val="2"/>
      </rPr>
      <t>Heuchera</t>
    </r>
    <r>
      <rPr>
        <sz val="10"/>
        <color theme="1"/>
        <rFont val="Tahoma"/>
        <family val="2"/>
      </rPr>
      <t xml:space="preserve"> Bilberry</t>
    </r>
  </si>
  <si>
    <r>
      <rPr>
        <i/>
        <sz val="10"/>
        <color theme="1"/>
        <rFont val="Tahoma"/>
        <family val="2"/>
      </rPr>
      <t>Heuchera</t>
    </r>
    <r>
      <rPr>
        <sz val="10"/>
        <color theme="1"/>
        <rFont val="Tahoma"/>
        <family val="2"/>
      </rPr>
      <t xml:space="preserve"> Blackberry</t>
    </r>
  </si>
  <si>
    <r>
      <rPr>
        <i/>
        <sz val="10"/>
        <color theme="1"/>
        <rFont val="Tahoma"/>
        <family val="2"/>
      </rPr>
      <t>Heuchera</t>
    </r>
    <r>
      <rPr>
        <sz val="10"/>
        <color theme="1"/>
        <rFont val="Tahoma"/>
        <family val="2"/>
      </rPr>
      <t xml:space="preserve"> Boysenberry</t>
    </r>
  </si>
  <si>
    <r>
      <rPr>
        <i/>
        <sz val="10"/>
        <color theme="1"/>
        <rFont val="Tahoma"/>
        <family val="2"/>
      </rPr>
      <t>Heuchera</t>
    </r>
    <r>
      <rPr>
        <sz val="10"/>
        <color theme="1"/>
        <rFont val="Tahoma"/>
        <family val="2"/>
      </rPr>
      <t xml:space="preserve"> Caramel</t>
    </r>
  </si>
  <si>
    <r>
      <rPr>
        <i/>
        <sz val="10"/>
        <color theme="1"/>
        <rFont val="Tahoma"/>
        <family val="2"/>
      </rPr>
      <t>Heuchera</t>
    </r>
    <r>
      <rPr>
        <sz val="10"/>
        <color theme="1"/>
        <rFont val="Tahoma"/>
        <family val="2"/>
      </rPr>
      <t xml:space="preserve"> Cherryberry</t>
    </r>
  </si>
  <si>
    <r>
      <rPr>
        <i/>
        <sz val="10"/>
        <color theme="1"/>
        <rFont val="Tahoma"/>
        <family val="2"/>
      </rPr>
      <t>Heuchera</t>
    </r>
    <r>
      <rPr>
        <sz val="10"/>
        <color theme="1"/>
        <rFont val="Tahoma"/>
        <family val="2"/>
      </rPr>
      <t xml:space="preserve"> Citronelle</t>
    </r>
  </si>
  <si>
    <r>
      <rPr>
        <i/>
        <sz val="10"/>
        <color theme="1"/>
        <rFont val="Tahoma"/>
        <family val="2"/>
      </rPr>
      <t>Heuchera</t>
    </r>
    <r>
      <rPr>
        <sz val="10"/>
        <color theme="1"/>
        <rFont val="Tahoma"/>
        <family val="2"/>
      </rPr>
      <t xml:space="preserve"> Coralberry</t>
    </r>
  </si>
  <si>
    <r>
      <rPr>
        <i/>
        <sz val="10"/>
        <color theme="1"/>
        <rFont val="Tahoma"/>
        <family val="2"/>
      </rPr>
      <t>Heuchera</t>
    </r>
    <r>
      <rPr>
        <sz val="10"/>
        <color theme="1"/>
        <rFont val="Tahoma"/>
        <family val="2"/>
      </rPr>
      <t xml:space="preserve"> Cranberry</t>
    </r>
  </si>
  <si>
    <r>
      <rPr>
        <i/>
        <sz val="10"/>
        <color theme="1"/>
        <rFont val="Tahoma"/>
        <family val="2"/>
      </rPr>
      <t>Heuchera</t>
    </r>
    <r>
      <rPr>
        <sz val="10"/>
        <color theme="1"/>
        <rFont val="Tahoma"/>
        <family val="2"/>
      </rPr>
      <t xml:space="preserve"> Dark Secret</t>
    </r>
  </si>
  <si>
    <r>
      <rPr>
        <i/>
        <sz val="10"/>
        <color theme="1"/>
        <rFont val="Tahoma"/>
        <family val="2"/>
      </rPr>
      <t>Heuchera</t>
    </r>
    <r>
      <rPr>
        <sz val="10"/>
        <color theme="1"/>
        <rFont val="Tahoma"/>
        <family val="2"/>
      </rPr>
      <t xml:space="preserve"> Eternal Flame</t>
    </r>
  </si>
  <si>
    <r>
      <rPr>
        <i/>
        <sz val="10"/>
        <color theme="1"/>
        <rFont val="Tahoma"/>
        <family val="2"/>
      </rPr>
      <t>Heuchera</t>
    </r>
    <r>
      <rPr>
        <sz val="10"/>
        <color theme="1"/>
        <rFont val="Tahoma"/>
        <family val="2"/>
      </rPr>
      <t xml:space="preserve"> Frilly</t>
    </r>
  </si>
  <si>
    <r>
      <rPr>
        <i/>
        <sz val="10"/>
        <color theme="1"/>
        <rFont val="Tahoma"/>
        <family val="2"/>
      </rPr>
      <t>Heuchera</t>
    </r>
    <r>
      <rPr>
        <sz val="10"/>
        <color theme="1"/>
        <rFont val="Tahoma"/>
        <family val="2"/>
      </rPr>
      <t xml:space="preserve"> Frosted Violet</t>
    </r>
  </si>
  <si>
    <r>
      <rPr>
        <i/>
        <sz val="10"/>
        <color theme="1"/>
        <rFont val="Tahoma"/>
        <family val="2"/>
      </rPr>
      <t>Heuchera</t>
    </r>
    <r>
      <rPr>
        <sz val="10"/>
        <color theme="1"/>
        <rFont val="Tahoma"/>
        <family val="2"/>
      </rPr>
      <t xml:space="preserve"> Gojiberry</t>
    </r>
  </si>
  <si>
    <r>
      <rPr>
        <i/>
        <sz val="10"/>
        <color theme="1"/>
        <rFont val="Tahoma"/>
        <family val="2"/>
      </rPr>
      <t>Heuchera</t>
    </r>
    <r>
      <rPr>
        <sz val="10"/>
        <color theme="1"/>
        <rFont val="Tahoma"/>
        <family val="2"/>
      </rPr>
      <t xml:space="preserve"> Green Spice</t>
    </r>
  </si>
  <si>
    <r>
      <rPr>
        <i/>
        <sz val="10"/>
        <color theme="1"/>
        <rFont val="Tahoma"/>
        <family val="2"/>
      </rPr>
      <t>Heuchera</t>
    </r>
    <r>
      <rPr>
        <sz val="10"/>
        <color theme="1"/>
        <rFont val="Tahoma"/>
        <family val="2"/>
      </rPr>
      <t xml:space="preserve"> Guacamole</t>
    </r>
  </si>
  <si>
    <r>
      <rPr>
        <i/>
        <sz val="10"/>
        <color theme="1"/>
        <rFont val="Tahoma"/>
        <family val="2"/>
      </rPr>
      <t>Heuchera</t>
    </r>
    <r>
      <rPr>
        <sz val="10"/>
        <color theme="1"/>
        <rFont val="Tahoma"/>
        <family val="2"/>
      </rPr>
      <t xml:space="preserve"> Huckleberry</t>
    </r>
  </si>
  <si>
    <r>
      <rPr>
        <i/>
        <sz val="10"/>
        <color theme="1"/>
        <rFont val="Tahoma"/>
        <family val="2"/>
      </rPr>
      <t>Heuchera</t>
    </r>
    <r>
      <rPr>
        <sz val="10"/>
        <color theme="1"/>
        <rFont val="Tahoma"/>
        <family val="2"/>
      </rPr>
      <t xml:space="preserve"> Limeberry</t>
    </r>
  </si>
  <si>
    <r>
      <rPr>
        <i/>
        <sz val="10"/>
        <color theme="1"/>
        <rFont val="Tahoma"/>
        <family val="2"/>
      </rPr>
      <t>Heuchera</t>
    </r>
    <r>
      <rPr>
        <sz val="10"/>
        <color theme="1"/>
        <rFont val="Tahoma"/>
        <family val="2"/>
      </rPr>
      <t xml:space="preserve"> Magma</t>
    </r>
  </si>
  <si>
    <r>
      <rPr>
        <i/>
        <sz val="10"/>
        <color theme="1"/>
        <rFont val="Tahoma"/>
        <family val="2"/>
      </rPr>
      <t>Heuchera</t>
    </r>
    <r>
      <rPr>
        <sz val="10"/>
        <color theme="1"/>
        <rFont val="Tahoma"/>
        <family val="2"/>
      </rPr>
      <t xml:space="preserve"> Mulberry</t>
    </r>
  </si>
  <si>
    <r>
      <rPr>
        <i/>
        <sz val="10"/>
        <color theme="1"/>
        <rFont val="Tahoma"/>
        <family val="2"/>
      </rPr>
      <t>Heuchera</t>
    </r>
    <r>
      <rPr>
        <sz val="10"/>
        <color theme="1"/>
        <rFont val="Tahoma"/>
        <family val="2"/>
      </rPr>
      <t xml:space="preserve"> Orangeberry</t>
    </r>
  </si>
  <si>
    <r>
      <rPr>
        <i/>
        <sz val="10"/>
        <color theme="1"/>
        <rFont val="Tahoma"/>
        <family val="2"/>
      </rPr>
      <t>Heuchera</t>
    </r>
    <r>
      <rPr>
        <sz val="10"/>
        <color theme="1"/>
        <rFont val="Tahoma"/>
        <family val="2"/>
      </rPr>
      <t xml:space="preserve"> Plum Pudding</t>
    </r>
  </si>
  <si>
    <r>
      <rPr>
        <i/>
        <sz val="10"/>
        <color theme="1"/>
        <rFont val="Tahoma"/>
        <family val="2"/>
      </rPr>
      <t>Heuchera</t>
    </r>
    <r>
      <rPr>
        <sz val="10"/>
        <color theme="1"/>
        <rFont val="Tahoma"/>
        <family val="2"/>
      </rPr>
      <t xml:space="preserve"> Silver Scrolls</t>
    </r>
  </si>
  <si>
    <r>
      <rPr>
        <i/>
        <sz val="10"/>
        <color theme="1"/>
        <rFont val="Tahoma"/>
        <family val="2"/>
      </rPr>
      <t>Heuchera</t>
    </r>
    <r>
      <rPr>
        <sz val="10"/>
        <color theme="1"/>
        <rFont val="Tahoma"/>
        <family val="2"/>
      </rPr>
      <t xml:space="preserve"> Silverberry</t>
    </r>
  </si>
  <si>
    <r>
      <rPr>
        <i/>
        <sz val="10"/>
        <color theme="1"/>
        <rFont val="Tahoma"/>
        <family val="2"/>
      </rPr>
      <t>Heuchera</t>
    </r>
    <r>
      <rPr>
        <sz val="10"/>
        <color theme="1"/>
        <rFont val="Tahoma"/>
        <family val="2"/>
      </rPr>
      <t xml:space="preserve"> Splashberry</t>
    </r>
  </si>
  <si>
    <r>
      <rPr>
        <i/>
        <sz val="10"/>
        <color theme="1"/>
        <rFont val="Tahoma"/>
        <family val="2"/>
      </rPr>
      <t>Iris</t>
    </r>
    <r>
      <rPr>
        <sz val="10"/>
        <color theme="1"/>
        <rFont val="Tahoma"/>
        <family val="2"/>
      </rPr>
      <t xml:space="preserve"> Edith Wolford</t>
    </r>
  </si>
  <si>
    <r>
      <rPr>
        <i/>
        <sz val="10"/>
        <color theme="1"/>
        <rFont val="Tahoma"/>
        <family val="2"/>
      </rPr>
      <t>Iris</t>
    </r>
    <r>
      <rPr>
        <sz val="10"/>
        <color theme="1"/>
        <rFont val="Tahoma"/>
        <family val="2"/>
      </rPr>
      <t xml:space="preserve"> Magrib</t>
    </r>
  </si>
  <si>
    <r>
      <rPr>
        <i/>
        <sz val="10"/>
        <color theme="1"/>
        <rFont val="Tahoma"/>
        <family val="2"/>
      </rPr>
      <t>Iris</t>
    </r>
    <r>
      <rPr>
        <sz val="10"/>
        <color theme="1"/>
        <rFont val="Tahoma"/>
        <family val="2"/>
      </rPr>
      <t xml:space="preserve"> Purple Flame</t>
    </r>
  </si>
  <si>
    <r>
      <rPr>
        <i/>
        <sz val="10"/>
        <color theme="1"/>
        <rFont val="Tahoma"/>
        <family val="2"/>
      </rPr>
      <t>Isolepis</t>
    </r>
    <r>
      <rPr>
        <sz val="10"/>
        <color theme="1"/>
        <rFont val="Tahoma"/>
        <family val="2"/>
      </rPr>
      <t xml:space="preserve"> Cernua</t>
    </r>
  </si>
  <si>
    <r>
      <rPr>
        <i/>
        <sz val="10"/>
        <color theme="1"/>
        <rFont val="Tahoma"/>
        <family val="2"/>
      </rPr>
      <t>Lomandra</t>
    </r>
    <r>
      <rPr>
        <sz val="10"/>
        <color theme="1"/>
        <rFont val="Tahoma"/>
        <family val="2"/>
      </rPr>
      <t xml:space="preserve"> Miner's Gold</t>
    </r>
  </si>
  <si>
    <r>
      <rPr>
        <i/>
        <sz val="10"/>
        <color theme="1"/>
        <rFont val="Tahoma"/>
        <family val="2"/>
      </rPr>
      <t>Miscanthus</t>
    </r>
    <r>
      <rPr>
        <sz val="10"/>
        <color theme="1"/>
        <rFont val="Tahoma"/>
        <family val="2"/>
      </rPr>
      <t xml:space="preserve"> Gracillimus</t>
    </r>
  </si>
  <si>
    <r>
      <rPr>
        <i/>
        <sz val="10"/>
        <color theme="1"/>
        <rFont val="Tahoma"/>
        <family val="2"/>
      </rPr>
      <t>Muhlenbergia capillaris</t>
    </r>
    <r>
      <rPr>
        <sz val="10"/>
        <color theme="1"/>
        <rFont val="Tahoma"/>
        <family val="2"/>
      </rPr>
      <t xml:space="preserve"> 'White Cloud'</t>
    </r>
  </si>
  <si>
    <r>
      <rPr>
        <i/>
        <sz val="10"/>
        <color theme="1"/>
        <rFont val="Tahoma"/>
        <family val="2"/>
      </rPr>
      <t>Panicum Virgatum</t>
    </r>
    <r>
      <rPr>
        <sz val="10"/>
        <color theme="1"/>
        <rFont val="Tahoma"/>
        <family val="2"/>
      </rPr>
      <t xml:space="preserve"> Shenandoah</t>
    </r>
  </si>
  <si>
    <r>
      <rPr>
        <i/>
        <sz val="10"/>
        <color theme="1"/>
        <rFont val="Tahoma"/>
        <family val="2"/>
      </rPr>
      <t xml:space="preserve">Schizachyrium </t>
    </r>
    <r>
      <rPr>
        <sz val="10"/>
        <color theme="1"/>
        <rFont val="Tahoma"/>
        <family val="2"/>
      </rPr>
      <t>"The Blue"</t>
    </r>
  </si>
  <si>
    <r>
      <rPr>
        <i/>
        <sz val="10"/>
        <color theme="1"/>
        <rFont val="Tahoma"/>
        <family val="2"/>
      </rPr>
      <t>Schizachyrium</t>
    </r>
    <r>
      <rPr>
        <sz val="10"/>
        <color theme="1"/>
        <rFont val="Tahoma"/>
        <family val="2"/>
      </rPr>
      <t xml:space="preserve"> 'The Blue'</t>
    </r>
  </si>
  <si>
    <r>
      <rPr>
        <i/>
        <sz val="10"/>
        <color theme="1"/>
        <rFont val="Tahoma"/>
        <family val="2"/>
      </rPr>
      <t>Shenandoah</t>
    </r>
    <r>
      <rPr>
        <sz val="10"/>
        <color theme="1"/>
        <rFont val="Tahoma"/>
        <family val="2"/>
      </rPr>
      <t>' Panicum Virgatum</t>
    </r>
  </si>
  <si>
    <r>
      <rPr>
        <i/>
        <sz val="10"/>
        <color theme="1"/>
        <rFont val="Tahoma"/>
        <family val="2"/>
      </rPr>
      <t>Yucca</t>
    </r>
    <r>
      <rPr>
        <sz val="10"/>
        <color theme="1"/>
        <rFont val="Tahoma"/>
        <family val="2"/>
      </rPr>
      <t xml:space="preserve"> Citrus Twist</t>
    </r>
  </si>
  <si>
    <r>
      <rPr>
        <i/>
        <sz val="10"/>
        <color theme="1"/>
        <rFont val="Tahoma"/>
        <family val="2"/>
      </rPr>
      <t>Geranium</t>
    </r>
    <r>
      <rPr>
        <sz val="10"/>
        <color theme="1"/>
        <rFont val="Tahoma"/>
        <family val="2"/>
      </rPr>
      <t xml:space="preserve"> Azure Rush</t>
    </r>
  </si>
  <si>
    <r>
      <rPr>
        <i/>
        <sz val="10"/>
        <color theme="1"/>
        <rFont val="Tahoma"/>
        <family val="2"/>
      </rPr>
      <t>Geranium</t>
    </r>
    <r>
      <rPr>
        <sz val="10"/>
        <color theme="1"/>
        <rFont val="Tahoma"/>
        <family val="2"/>
      </rPr>
      <t xml:space="preserve"> Blushing Turtle</t>
    </r>
  </si>
  <si>
    <r>
      <rPr>
        <i/>
        <sz val="10"/>
        <color theme="1"/>
        <rFont val="Tahoma"/>
        <family val="2"/>
      </rPr>
      <t>Geranium</t>
    </r>
    <r>
      <rPr>
        <sz val="10"/>
        <color theme="1"/>
        <rFont val="Tahoma"/>
        <family val="2"/>
      </rPr>
      <t xml:space="preserve"> Dragon Heart</t>
    </r>
  </si>
  <si>
    <r>
      <rPr>
        <i/>
        <sz val="10"/>
        <color theme="1"/>
        <rFont val="Tahoma"/>
        <family val="2"/>
      </rPr>
      <t>Geranium</t>
    </r>
    <r>
      <rPr>
        <sz val="10"/>
        <color theme="1"/>
        <rFont val="Tahoma"/>
        <family val="2"/>
      </rPr>
      <t xml:space="preserve"> Kelly-Anne</t>
    </r>
  </si>
  <si>
    <r>
      <rPr>
        <i/>
        <sz val="10"/>
        <color theme="1"/>
        <rFont val="Tahoma"/>
        <family val="2"/>
      </rPr>
      <t>Geranium</t>
    </r>
    <r>
      <rPr>
        <sz val="10"/>
        <color theme="1"/>
        <rFont val="Tahoma"/>
        <family val="2"/>
      </rPr>
      <t xml:space="preserve"> Mary-Anne</t>
    </r>
  </si>
  <si>
    <r>
      <rPr>
        <i/>
        <sz val="10"/>
        <color theme="1"/>
        <rFont val="Tahoma"/>
        <family val="2"/>
      </rPr>
      <t>Geranium</t>
    </r>
    <r>
      <rPr>
        <sz val="10"/>
        <color theme="1"/>
        <rFont val="Tahoma"/>
        <family val="2"/>
      </rPr>
      <t xml:space="preserve"> prat. Black 'n White</t>
    </r>
  </si>
  <si>
    <r>
      <rPr>
        <i/>
        <sz val="10"/>
        <color theme="1"/>
        <rFont val="Tahoma"/>
        <family val="2"/>
      </rPr>
      <t>Geranium</t>
    </r>
    <r>
      <rPr>
        <sz val="10"/>
        <color theme="1"/>
        <rFont val="Tahoma"/>
        <family val="2"/>
      </rPr>
      <t xml:space="preserve"> prat. Midnight Reiter</t>
    </r>
  </si>
  <si>
    <r>
      <rPr>
        <i/>
        <sz val="10"/>
        <color theme="1"/>
        <rFont val="Tahoma"/>
        <family val="2"/>
      </rPr>
      <t>Geranium</t>
    </r>
    <r>
      <rPr>
        <sz val="10"/>
        <color theme="1"/>
        <rFont val="Tahoma"/>
        <family val="2"/>
      </rPr>
      <t xml:space="preserve"> Rozanne</t>
    </r>
  </si>
  <si>
    <r>
      <rPr>
        <i/>
        <sz val="10"/>
        <color theme="1"/>
        <rFont val="Tahoma"/>
        <family val="2"/>
      </rPr>
      <t>Geranium</t>
    </r>
    <r>
      <rPr>
        <sz val="10"/>
        <color theme="1"/>
        <rFont val="Tahoma"/>
        <family val="2"/>
      </rPr>
      <t xml:space="preserve"> Storm Cloud</t>
    </r>
  </si>
  <si>
    <r>
      <rPr>
        <i/>
        <sz val="10"/>
        <color theme="1"/>
        <rFont val="Tahoma"/>
        <family val="2"/>
      </rPr>
      <t>Echinacea</t>
    </r>
    <r>
      <rPr>
        <sz val="10"/>
        <color theme="1"/>
        <rFont val="Tahoma"/>
        <family val="2"/>
      </rPr>
      <t xml:space="preserve"> Delicious Candy</t>
    </r>
  </si>
  <si>
    <r>
      <rPr>
        <i/>
        <sz val="10"/>
        <color theme="1"/>
        <rFont val="Tahoma"/>
        <family val="2"/>
      </rPr>
      <t>Echinacea</t>
    </r>
    <r>
      <rPr>
        <sz val="10"/>
        <color theme="1"/>
        <rFont val="Tahoma"/>
        <family val="2"/>
      </rPr>
      <t xml:space="preserve"> Delicious Nougat</t>
    </r>
  </si>
  <si>
    <r>
      <rPr>
        <i/>
        <sz val="10"/>
        <color theme="1"/>
        <rFont val="Tahoma"/>
        <family val="2"/>
      </rPr>
      <t>Echinacea</t>
    </r>
    <r>
      <rPr>
        <sz val="10"/>
        <color theme="1"/>
        <rFont val="Tahoma"/>
        <family val="2"/>
      </rPr>
      <t xml:space="preserve"> Delicious Strawberry</t>
    </r>
  </si>
  <si>
    <r>
      <rPr>
        <i/>
        <sz val="10"/>
        <color theme="1"/>
        <rFont val="Tahoma"/>
        <family val="2"/>
      </rPr>
      <t>Echinacea</t>
    </r>
    <r>
      <rPr>
        <sz val="10"/>
        <color theme="1"/>
        <rFont val="Tahoma"/>
        <family val="2"/>
      </rPr>
      <t xml:space="preserve"> Fatal Attraction</t>
    </r>
  </si>
  <si>
    <r>
      <rPr>
        <i/>
        <sz val="10"/>
        <color theme="1"/>
        <rFont val="Tahoma"/>
        <family val="2"/>
      </rPr>
      <t>Echinacea</t>
    </r>
    <r>
      <rPr>
        <sz val="10"/>
        <color theme="1"/>
        <rFont val="Tahoma"/>
        <family val="2"/>
      </rPr>
      <t xml:space="preserve"> Green Jewel</t>
    </r>
  </si>
  <si>
    <r>
      <rPr>
        <i/>
        <sz val="10"/>
        <color theme="1"/>
        <rFont val="Tahoma"/>
        <family val="2"/>
      </rPr>
      <t>Echinacea</t>
    </r>
    <r>
      <rPr>
        <sz val="10"/>
        <color theme="1"/>
        <rFont val="Tahoma"/>
        <family val="2"/>
      </rPr>
      <t xml:space="preserve"> Pica Bella</t>
    </r>
  </si>
  <si>
    <r>
      <rPr>
        <i/>
        <sz val="10"/>
        <color theme="1"/>
        <rFont val="Tahoma"/>
        <family val="2"/>
      </rPr>
      <t>Echinacea</t>
    </r>
    <r>
      <rPr>
        <sz val="10"/>
        <color theme="1"/>
        <rFont val="Tahoma"/>
        <family val="2"/>
      </rPr>
      <t xml:space="preserve"> Pretty Parasols</t>
    </r>
  </si>
  <si>
    <r>
      <rPr>
        <i/>
        <sz val="10"/>
        <color theme="1"/>
        <rFont val="Tahoma"/>
        <family val="2"/>
      </rPr>
      <t>Echinacea</t>
    </r>
    <r>
      <rPr>
        <sz val="10"/>
        <color theme="1"/>
        <rFont val="Tahoma"/>
        <family val="2"/>
      </rPr>
      <t xml:space="preserve"> Sensation Pink</t>
    </r>
  </si>
  <si>
    <r>
      <rPr>
        <i/>
        <sz val="10"/>
        <color theme="1"/>
        <rFont val="Tahoma"/>
        <family val="2"/>
      </rPr>
      <t>Echinacea</t>
    </r>
    <r>
      <rPr>
        <sz val="10"/>
        <color theme="1"/>
        <rFont val="Tahoma"/>
        <family val="2"/>
      </rPr>
      <t xml:space="preserve"> 'Sun Seeker Mineola'</t>
    </r>
  </si>
  <si>
    <r>
      <rPr>
        <i/>
        <sz val="10"/>
        <color theme="1"/>
        <rFont val="Tahoma"/>
        <family val="2"/>
      </rPr>
      <t>Echinacea</t>
    </r>
    <r>
      <rPr>
        <sz val="10"/>
        <color theme="1"/>
        <rFont val="Tahoma"/>
        <family val="2"/>
      </rPr>
      <t xml:space="preserve"> SunSeekers Apple Green</t>
    </r>
  </si>
  <si>
    <r>
      <rPr>
        <i/>
        <sz val="10"/>
        <color theme="1"/>
        <rFont val="Tahoma"/>
        <family val="2"/>
      </rPr>
      <t>Echinacea</t>
    </r>
    <r>
      <rPr>
        <sz val="10"/>
        <color theme="1"/>
        <rFont val="Tahoma"/>
        <family val="2"/>
      </rPr>
      <t xml:space="preserve"> SunSeekers Blush</t>
    </r>
  </si>
  <si>
    <r>
      <rPr>
        <i/>
        <sz val="10"/>
        <color theme="1"/>
        <rFont val="Tahoma"/>
        <family val="2"/>
      </rPr>
      <t>Echinacea</t>
    </r>
    <r>
      <rPr>
        <sz val="10"/>
        <color theme="1"/>
        <rFont val="Tahoma"/>
        <family val="2"/>
      </rPr>
      <t xml:space="preserve"> SunSeekers Citrus</t>
    </r>
  </si>
  <si>
    <r>
      <rPr>
        <i/>
        <sz val="10"/>
        <color theme="1"/>
        <rFont val="Tahoma"/>
        <family val="2"/>
      </rPr>
      <t>Echinacea</t>
    </r>
    <r>
      <rPr>
        <sz val="10"/>
        <color theme="1"/>
        <rFont val="Tahoma"/>
        <family val="2"/>
      </rPr>
      <t xml:space="preserve"> SunSeekers Clementine</t>
    </r>
  </si>
  <si>
    <r>
      <rPr>
        <i/>
        <sz val="10"/>
        <color theme="1"/>
        <rFont val="Tahoma"/>
        <family val="2"/>
      </rPr>
      <t>Echinacea</t>
    </r>
    <r>
      <rPr>
        <sz val="10"/>
        <color theme="1"/>
        <rFont val="Tahoma"/>
        <family val="2"/>
      </rPr>
      <t xml:space="preserve"> SunSeekers Golden Sun</t>
    </r>
  </si>
  <si>
    <r>
      <rPr>
        <i/>
        <sz val="10"/>
        <color theme="1"/>
        <rFont val="Tahoma"/>
        <family val="2"/>
      </rPr>
      <t>Echinacea</t>
    </r>
    <r>
      <rPr>
        <sz val="10"/>
        <color theme="1"/>
        <rFont val="Tahoma"/>
        <family val="2"/>
      </rPr>
      <t xml:space="preserve"> SunSeekers Hot Pink</t>
    </r>
  </si>
  <si>
    <r>
      <rPr>
        <i/>
        <sz val="10"/>
        <color theme="1"/>
        <rFont val="Tahoma"/>
        <family val="2"/>
      </rPr>
      <t>Echinacea</t>
    </r>
    <r>
      <rPr>
        <sz val="10"/>
        <color theme="1"/>
        <rFont val="Tahoma"/>
        <family val="2"/>
      </rPr>
      <t xml:space="preserve"> SunSeekers Magenta</t>
    </r>
  </si>
  <si>
    <r>
      <rPr>
        <i/>
        <sz val="10"/>
        <color theme="1"/>
        <rFont val="Tahoma"/>
        <family val="2"/>
      </rPr>
      <t>Echinacea</t>
    </r>
    <r>
      <rPr>
        <sz val="10"/>
        <color theme="1"/>
        <rFont val="Tahoma"/>
        <family val="2"/>
      </rPr>
      <t xml:space="preserve"> SunSeekers Mango Sunrise</t>
    </r>
  </si>
  <si>
    <r>
      <rPr>
        <i/>
        <sz val="10"/>
        <color theme="1"/>
        <rFont val="Tahoma"/>
        <family val="2"/>
      </rPr>
      <t>Echinacea</t>
    </r>
    <r>
      <rPr>
        <sz val="10"/>
        <color theme="1"/>
        <rFont val="Tahoma"/>
        <family val="2"/>
      </rPr>
      <t xml:space="preserve"> SunSeekers Mineola</t>
    </r>
  </si>
  <si>
    <r>
      <rPr>
        <i/>
        <sz val="10"/>
        <color theme="1"/>
        <rFont val="Tahoma"/>
        <family val="2"/>
      </rPr>
      <t>Echinacea</t>
    </r>
    <r>
      <rPr>
        <sz val="10"/>
        <color theme="1"/>
        <rFont val="Tahoma"/>
        <family val="2"/>
      </rPr>
      <t xml:space="preserve"> SunSeekers Orange</t>
    </r>
  </si>
  <si>
    <r>
      <rPr>
        <i/>
        <sz val="10"/>
        <color theme="1"/>
        <rFont val="Tahoma"/>
        <family val="2"/>
      </rPr>
      <t>Echinacea</t>
    </r>
    <r>
      <rPr>
        <sz val="10"/>
        <color theme="1"/>
        <rFont val="Tahoma"/>
        <family val="2"/>
      </rPr>
      <t xml:space="preserve"> SunSeekers Pink Grapefruit</t>
    </r>
  </si>
  <si>
    <r>
      <rPr>
        <i/>
        <sz val="10"/>
        <color theme="1"/>
        <rFont val="Tahoma"/>
        <family val="2"/>
      </rPr>
      <t>Echinacea</t>
    </r>
    <r>
      <rPr>
        <sz val="10"/>
        <color theme="1"/>
        <rFont val="Tahoma"/>
        <family val="2"/>
      </rPr>
      <t xml:space="preserve"> SunSeekers Pomegranate</t>
    </r>
  </si>
  <si>
    <r>
      <rPr>
        <i/>
        <sz val="10"/>
        <color theme="1"/>
        <rFont val="Tahoma"/>
        <family val="2"/>
      </rPr>
      <t>Echinacea</t>
    </r>
    <r>
      <rPr>
        <sz val="10"/>
        <color theme="1"/>
        <rFont val="Tahoma"/>
        <family val="2"/>
      </rPr>
      <t xml:space="preserve"> SunSeekers Pumpkin Pie</t>
    </r>
  </si>
  <si>
    <r>
      <rPr>
        <i/>
        <sz val="10"/>
        <color theme="1"/>
        <rFont val="Tahoma"/>
        <family val="2"/>
      </rPr>
      <t>Echinacea</t>
    </r>
    <r>
      <rPr>
        <sz val="10"/>
        <color theme="1"/>
        <rFont val="Tahoma"/>
        <family val="2"/>
      </rPr>
      <t xml:space="preserve"> SunSeekers Purplelicious</t>
    </r>
  </si>
  <si>
    <r>
      <rPr>
        <i/>
        <sz val="10"/>
        <color theme="1"/>
        <rFont val="Tahoma"/>
        <family val="2"/>
      </rPr>
      <t>Echinacea</t>
    </r>
    <r>
      <rPr>
        <sz val="10"/>
        <color theme="1"/>
        <rFont val="Tahoma"/>
        <family val="2"/>
      </rPr>
      <t xml:space="preserve"> SunSeekers Racing Red</t>
    </r>
  </si>
  <si>
    <r>
      <rPr>
        <i/>
        <sz val="10"/>
        <color theme="1"/>
        <rFont val="Tahoma"/>
        <family val="2"/>
      </rPr>
      <t>Echinacea</t>
    </r>
    <r>
      <rPr>
        <sz val="10"/>
        <color theme="1"/>
        <rFont val="Tahoma"/>
        <family val="2"/>
      </rPr>
      <t xml:space="preserve"> SunSeekers Rainbow</t>
    </r>
  </si>
  <si>
    <r>
      <rPr>
        <i/>
        <sz val="10"/>
        <color theme="1"/>
        <rFont val="Tahoma"/>
        <family val="2"/>
      </rPr>
      <t>Echinacea</t>
    </r>
    <r>
      <rPr>
        <sz val="10"/>
        <color theme="1"/>
        <rFont val="Tahoma"/>
        <family val="2"/>
      </rPr>
      <t xml:space="preserve"> SunSeekers Red</t>
    </r>
  </si>
  <si>
    <r>
      <rPr>
        <i/>
        <sz val="10"/>
        <color theme="1"/>
        <rFont val="Tahoma"/>
        <family val="2"/>
      </rPr>
      <t>Echinacea</t>
    </r>
    <r>
      <rPr>
        <sz val="10"/>
        <color theme="1"/>
        <rFont val="Tahoma"/>
        <family val="2"/>
      </rPr>
      <t xml:space="preserve"> SunSeekers Salmon</t>
    </r>
  </si>
  <si>
    <r>
      <rPr>
        <i/>
        <sz val="10"/>
        <color theme="1"/>
        <rFont val="Tahoma"/>
        <family val="2"/>
      </rPr>
      <t>Echinacea</t>
    </r>
    <r>
      <rPr>
        <sz val="10"/>
        <color theme="1"/>
        <rFont val="Tahoma"/>
        <family val="2"/>
      </rPr>
      <t xml:space="preserve"> SunSeekers Sweet Fuchsia</t>
    </r>
  </si>
  <si>
    <r>
      <rPr>
        <i/>
        <sz val="10"/>
        <color theme="1"/>
        <rFont val="Tahoma"/>
        <family val="2"/>
      </rPr>
      <t>Echinacea</t>
    </r>
    <r>
      <rPr>
        <sz val="10"/>
        <color theme="1"/>
        <rFont val="Tahoma"/>
        <family val="2"/>
      </rPr>
      <t xml:space="preserve"> SunSeekers Tequila Sunrise</t>
    </r>
  </si>
  <si>
    <r>
      <rPr>
        <i/>
        <sz val="10"/>
        <color theme="1"/>
        <rFont val="Tahoma"/>
        <family val="2"/>
      </rPr>
      <t>Echinacea</t>
    </r>
    <r>
      <rPr>
        <sz val="10"/>
        <color theme="1"/>
        <rFont val="Tahoma"/>
        <family val="2"/>
      </rPr>
      <t xml:space="preserve"> SunSeekers White Perfection</t>
    </r>
  </si>
  <si>
    <r>
      <rPr>
        <i/>
        <sz val="10"/>
        <color theme="1"/>
        <rFont val="Tahoma"/>
        <family val="2"/>
      </rPr>
      <t>Echinacea</t>
    </r>
    <r>
      <rPr>
        <sz val="10"/>
        <color theme="1"/>
        <rFont val="Tahoma"/>
        <family val="2"/>
      </rPr>
      <t xml:space="preserve"> SunSeekers Yellow</t>
    </r>
  </si>
  <si>
    <r>
      <rPr>
        <i/>
        <sz val="10"/>
        <color theme="1"/>
        <rFont val="Tahoma"/>
        <family val="2"/>
      </rPr>
      <t>Dianella tasmanica</t>
    </r>
    <r>
      <rPr>
        <sz val="10"/>
        <color theme="1"/>
        <rFont val="Tahoma"/>
        <family val="2"/>
      </rPr>
      <t xml:space="preserve"> 'Variegata'</t>
    </r>
  </si>
  <si>
    <r>
      <rPr>
        <i/>
        <sz val="10"/>
        <color theme="1"/>
        <rFont val="Tahoma"/>
        <family val="2"/>
      </rPr>
      <t>Cordyline</t>
    </r>
    <r>
      <rPr>
        <sz val="10"/>
        <color theme="1"/>
        <rFont val="Tahoma"/>
        <family val="2"/>
      </rPr>
      <t xml:space="preserve"> Red Star</t>
    </r>
  </si>
  <si>
    <r>
      <rPr>
        <i/>
        <sz val="10"/>
        <color theme="1"/>
        <rFont val="Tahoma"/>
        <family val="2"/>
      </rPr>
      <t>Carex</t>
    </r>
    <r>
      <rPr>
        <sz val="10"/>
        <color theme="1"/>
        <rFont val="Tahoma"/>
        <family val="2"/>
      </rPr>
      <t xml:space="preserve"> appalachica</t>
    </r>
  </si>
  <si>
    <r>
      <rPr>
        <i/>
        <sz val="10"/>
        <color theme="1"/>
        <rFont val="Tahoma"/>
        <family val="2"/>
      </rPr>
      <t>Carex</t>
    </r>
    <r>
      <rPr>
        <sz val="10"/>
        <color theme="1"/>
        <rFont val="Tahoma"/>
        <family val="2"/>
      </rPr>
      <t xml:space="preserve"> Evergold</t>
    </r>
  </si>
  <si>
    <r>
      <rPr>
        <i/>
        <sz val="10"/>
        <color theme="1"/>
        <rFont val="Tahoma"/>
        <family val="2"/>
      </rPr>
      <t>Carex</t>
    </r>
    <r>
      <rPr>
        <sz val="10"/>
        <color theme="1"/>
        <rFont val="Tahoma"/>
        <family val="2"/>
      </rPr>
      <t xml:space="preserve"> Feather Falls</t>
    </r>
  </si>
  <si>
    <r>
      <rPr>
        <i/>
        <sz val="10"/>
        <color theme="1"/>
        <rFont val="Tahoma"/>
        <family val="2"/>
      </rPr>
      <t>Carex</t>
    </r>
    <r>
      <rPr>
        <sz val="10"/>
        <color theme="1"/>
        <rFont val="Tahoma"/>
        <family val="2"/>
      </rPr>
      <t xml:space="preserve"> Frosted Curls</t>
    </r>
  </si>
  <si>
    <r>
      <rPr>
        <i/>
        <sz val="10"/>
        <color theme="1"/>
        <rFont val="Tahoma"/>
        <family val="2"/>
      </rPr>
      <t>Carex</t>
    </r>
    <r>
      <rPr>
        <sz val="10"/>
        <color theme="1"/>
        <rFont val="Tahoma"/>
        <family val="2"/>
      </rPr>
      <t xml:space="preserve"> Moon Falls</t>
    </r>
  </si>
  <si>
    <r>
      <rPr>
        <i/>
        <sz val="10"/>
        <color theme="1"/>
        <rFont val="Tahoma"/>
        <family val="2"/>
      </rPr>
      <t>Carex</t>
    </r>
    <r>
      <rPr>
        <sz val="10"/>
        <color theme="1"/>
        <rFont val="Tahoma"/>
        <family val="2"/>
      </rPr>
      <t xml:space="preserve"> pensylvanica</t>
    </r>
  </si>
  <si>
    <r>
      <rPr>
        <i/>
        <sz val="10"/>
        <color theme="1"/>
        <rFont val="Tahoma"/>
        <family val="2"/>
      </rPr>
      <t>Carex</t>
    </r>
    <r>
      <rPr>
        <sz val="10"/>
        <color theme="1"/>
        <rFont val="Tahoma"/>
        <family val="2"/>
      </rPr>
      <t xml:space="preserve"> plantaginea</t>
    </r>
  </si>
  <si>
    <r>
      <rPr>
        <i/>
        <sz val="10"/>
        <color theme="1"/>
        <rFont val="Tahoma"/>
        <family val="2"/>
      </rPr>
      <t>Carex</t>
    </r>
    <r>
      <rPr>
        <sz val="10"/>
        <color theme="1"/>
        <rFont val="Tahoma"/>
        <family val="2"/>
      </rPr>
      <t xml:space="preserve"> Ribbon Falls</t>
    </r>
  </si>
  <si>
    <r>
      <rPr>
        <i/>
        <sz val="10"/>
        <color theme="1"/>
        <rFont val="Tahoma"/>
        <family val="2"/>
      </rPr>
      <t>Carex</t>
    </r>
    <r>
      <rPr>
        <sz val="10"/>
        <color theme="1"/>
        <rFont val="Tahoma"/>
        <family val="2"/>
      </rPr>
      <t xml:space="preserve"> rosea</t>
    </r>
  </si>
  <si>
    <r>
      <rPr>
        <i/>
        <sz val="10"/>
        <color theme="1"/>
        <rFont val="Tahoma"/>
        <family val="2"/>
      </rPr>
      <t>Carex</t>
    </r>
    <r>
      <rPr>
        <sz val="10"/>
        <color theme="1"/>
        <rFont val="Tahoma"/>
        <family val="2"/>
      </rPr>
      <t xml:space="preserve"> scaposa HBCS23</t>
    </r>
  </si>
  <si>
    <r>
      <rPr>
        <i/>
        <sz val="10"/>
        <color theme="1"/>
        <rFont val="Tahoma"/>
        <family val="2"/>
      </rPr>
      <t>Callistemon viminalis</t>
    </r>
    <r>
      <rPr>
        <sz val="10"/>
        <color theme="1"/>
        <rFont val="Tahoma"/>
        <family val="2"/>
      </rPr>
      <t xml:space="preserve"> 'Little John'</t>
    </r>
  </si>
  <si>
    <r>
      <rPr>
        <i/>
        <sz val="10"/>
        <color theme="1"/>
        <rFont val="Tahoma"/>
        <family val="2"/>
      </rPr>
      <t>Brunnera</t>
    </r>
    <r>
      <rPr>
        <sz val="10"/>
        <color theme="1"/>
        <rFont val="Tahoma"/>
        <family val="2"/>
      </rPr>
      <t xml:space="preserve"> Jack Frost</t>
    </r>
  </si>
  <si>
    <r>
      <rPr>
        <i/>
        <sz val="10"/>
        <color theme="1"/>
        <rFont val="Tahoma"/>
        <family val="2"/>
      </rPr>
      <t>Brunnera</t>
    </r>
    <r>
      <rPr>
        <sz val="10"/>
        <color theme="1"/>
        <rFont val="Tahoma"/>
        <family val="2"/>
      </rPr>
      <t xml:space="preserve"> Looking Glass</t>
    </r>
  </si>
  <si>
    <r>
      <rPr>
        <i/>
        <sz val="10"/>
        <color theme="1"/>
        <rFont val="Tahoma"/>
        <family val="2"/>
      </rPr>
      <t>Brunnera</t>
    </r>
    <r>
      <rPr>
        <sz val="10"/>
        <color theme="1"/>
        <rFont val="Tahoma"/>
        <family val="2"/>
      </rPr>
      <t xml:space="preserve"> macrophylla</t>
    </r>
  </si>
  <si>
    <r>
      <rPr>
        <i/>
        <sz val="10"/>
        <color theme="1"/>
        <rFont val="Tahoma"/>
        <family val="2"/>
      </rPr>
      <t>Brunnera</t>
    </r>
    <r>
      <rPr>
        <sz val="10"/>
        <color theme="1"/>
        <rFont val="Tahoma"/>
        <family val="2"/>
      </rPr>
      <t xml:space="preserve"> Silver Carpet</t>
    </r>
  </si>
  <si>
    <r>
      <rPr>
        <i/>
        <sz val="10"/>
        <color theme="1"/>
        <rFont val="Tahoma"/>
        <family val="2"/>
      </rPr>
      <t>Brunnera</t>
    </r>
    <r>
      <rPr>
        <sz val="10"/>
        <color theme="1"/>
        <rFont val="Tahoma"/>
        <family val="2"/>
      </rPr>
      <t xml:space="preserve"> Silver Heart</t>
    </r>
  </si>
  <si>
    <r>
      <rPr>
        <i/>
        <sz val="10"/>
        <color theme="1"/>
        <rFont val="Tahoma"/>
        <family val="2"/>
      </rPr>
      <t>Brunnera</t>
    </r>
    <r>
      <rPr>
        <sz val="10"/>
        <color theme="1"/>
        <rFont val="Tahoma"/>
        <family val="2"/>
      </rPr>
      <t xml:space="preserve"> Variegata</t>
    </r>
  </si>
  <si>
    <r>
      <rPr>
        <i/>
        <sz val="10"/>
        <color theme="1"/>
        <rFont val="Tahoma"/>
        <family val="2"/>
      </rPr>
      <t>Nandina domestica</t>
    </r>
    <r>
      <rPr>
        <sz val="10"/>
        <color theme="1"/>
        <rFont val="Tahoma"/>
        <family val="2"/>
      </rPr>
      <t xml:space="preserve"> 'Jaytee' PP14,668 Harbor Belle™</t>
    </r>
  </si>
  <si>
    <t>Revenue</t>
  </si>
  <si>
    <t>N-TC</t>
  </si>
  <si>
    <t>Cortaderia selloana 'Pumila'</t>
  </si>
  <si>
    <t>Muhlenbergia capillaris- PFT</t>
  </si>
  <si>
    <t>Muhlenbergia lindheimeri</t>
  </si>
  <si>
    <t>Nassella tenuissima- PFT</t>
  </si>
  <si>
    <t>Lantana camara 'Dallas Red'- PFT</t>
  </si>
  <si>
    <t>Lantana horrida- PFT</t>
  </si>
  <si>
    <t>Lantana x hybrida New Gold</t>
  </si>
  <si>
    <t>Lantana montevidensis</t>
  </si>
  <si>
    <t>Lantana montevidensis alba</t>
  </si>
  <si>
    <t>Rosmarinus officinalis 'Barbeque'-PFT</t>
  </si>
  <si>
    <t>Rosmarinus officinalis x 'Prostratus'-PFT</t>
  </si>
  <si>
    <t>Salvia coccinea Coral Nymph</t>
  </si>
  <si>
    <t>Salvia greggii 'Furman's Red'- PFT</t>
  </si>
  <si>
    <t>Salvia greggii 'Purple'</t>
  </si>
  <si>
    <t>Salvia guaranitica 'Black &amp; Blue'</t>
  </si>
  <si>
    <t>Salvia greggii 'White'</t>
  </si>
  <si>
    <t>Salvia farinacea 'Henry Duelberg'</t>
  </si>
  <si>
    <t>Salvia microphylla 'Hot Lips'</t>
  </si>
  <si>
    <t>Salvia leucantha- PFT</t>
  </si>
  <si>
    <t>Salvia greggii 'Pink'</t>
  </si>
  <si>
    <t>Salvia coccinea Lady in Red</t>
  </si>
  <si>
    <t>Salvia sylvestris May Night- PFT</t>
  </si>
  <si>
    <t>Rosa banksiae 'Lutea'</t>
  </si>
  <si>
    <t>Rosa Peggy Martin</t>
  </si>
  <si>
    <t>Abelia grandiflora 'Rose Creek'</t>
  </si>
  <si>
    <t>Ligustrum japonicum 'Texanum'</t>
  </si>
  <si>
    <t>Nerium oleander 'Turner's Carnival'</t>
  </si>
  <si>
    <t>Nerium oleander 'Petite Pink'</t>
  </si>
  <si>
    <t>Nerium oleander 'Hardy Red'</t>
  </si>
  <si>
    <t>Call</t>
  </si>
  <si>
    <r>
      <rPr>
        <i/>
        <sz val="10"/>
        <color theme="1"/>
        <rFont val="Tahoma"/>
        <family val="2"/>
      </rPr>
      <t>Fatsia japonica</t>
    </r>
    <r>
      <rPr>
        <sz val="10"/>
        <color theme="1"/>
        <rFont val="Tahoma"/>
        <family val="2"/>
      </rPr>
      <t xml:space="preserve"> ‘Spider's Web'</t>
    </r>
  </si>
  <si>
    <t>House Plant</t>
  </si>
  <si>
    <t>Philodendron Birkin</t>
  </si>
  <si>
    <t>Philodendron Xanadu</t>
  </si>
  <si>
    <t>Ficus bambino</t>
  </si>
  <si>
    <t>Ficus elastica Tineke</t>
  </si>
  <si>
    <t>Ficus lyrata</t>
  </si>
  <si>
    <t>Calathea Makoyana</t>
  </si>
  <si>
    <t>Calathea Orbifolia</t>
  </si>
  <si>
    <t>Nephrolepis exaltata</t>
  </si>
  <si>
    <t>Nephrolepis obliterata</t>
  </si>
  <si>
    <t>Fern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</si>
</sst>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43" formatCode="_(* #,##0.00_);_(* \(#,##0.00\);_(* &quot;-&quot;??_);_(@_)"/>
    <numFmt numFmtId="164" formatCode="mmmm\ d\,\ yyyy"/>
    <numFmt numFmtId="165" formatCode="_(* #,##0_);_(* \(#,##0\);_(* &quot;-&quot;??_);_(@_)"/>
    <numFmt numFmtId="166" formatCode="&quot;$&quot;#,##0.00"/>
  </numFmts>
  <fonts count="22" x14ac:knownFonts="1">
    <font>
      <sz val="11"/>
      <color theme="1"/>
      <name val="Aptos Narrow"/>
      <family val="2"/>
      <scheme val="minor"/>
    </font>
    <font>
      <sz val="11"/>
      <color theme="1"/>
      <name val="Aptos Narrow"/>
      <family val="2"/>
      <scheme val="minor"/>
    </font>
    <font>
      <b/>
      <sz val="10"/>
      <color theme="1"/>
      <name val="Tahoma"/>
      <family val="2"/>
    </font>
    <font>
      <b/>
      <sz val="10"/>
      <color rgb="FFFF0000"/>
      <name val="Arial"/>
      <family val="2"/>
    </font>
    <font>
      <b/>
      <sz val="10"/>
      <name val="Arial"/>
      <family val="2"/>
    </font>
    <font>
      <sz val="10"/>
      <color theme="1"/>
      <name val="Tahoma"/>
      <family val="2"/>
    </font>
    <font>
      <i/>
      <sz val="10"/>
      <color theme="1"/>
      <name val="Tahoma"/>
      <family val="2"/>
    </font>
    <font>
      <sz val="10"/>
      <name val="Arial"/>
      <family val="2"/>
    </font>
    <font>
      <b/>
      <sz val="10"/>
      <color theme="1"/>
      <name val="Arial"/>
      <family val="2"/>
    </font>
    <font>
      <sz val="10"/>
      <color theme="1"/>
      <name val="Arial"/>
      <family val="2"/>
    </font>
    <font>
      <sz val="10"/>
      <color rgb="FFFF0000"/>
      <name val="Arial"/>
      <family val="2"/>
    </font>
    <font>
      <i/>
      <sz val="9.5"/>
      <color theme="1"/>
      <name val="Tahoma"/>
      <family val="2"/>
    </font>
    <font>
      <sz val="9.5"/>
      <color theme="1"/>
      <name val="Tahoma"/>
      <family val="2"/>
    </font>
    <font>
      <sz val="8"/>
      <color theme="1"/>
      <name val="Tahoma"/>
      <family val="2"/>
    </font>
    <font>
      <sz val="8"/>
      <name val="Arial"/>
      <family val="2"/>
    </font>
    <font>
      <sz val="8"/>
      <name val="Tahoma"/>
      <family val="2"/>
    </font>
    <font>
      <b/>
      <sz val="9"/>
      <color indexed="81"/>
      <name val="Tahoma"/>
      <family val="2"/>
    </font>
    <font>
      <sz val="9"/>
      <color indexed="81"/>
      <name val="Tahoma"/>
      <family val="2"/>
    </font>
    <font>
      <sz val="10"/>
      <name val="Tahoma"/>
      <family val="2"/>
    </font>
    <font>
      <u/>
      <sz val="11"/>
      <color theme="10"/>
      <name val="Aptos Narrow"/>
      <family val="2"/>
      <scheme val="minor"/>
    </font>
    <font>
      <b/>
      <u/>
      <sz val="11"/>
      <color theme="10"/>
      <name val="Aptos Narrow"/>
      <family val="2"/>
      <scheme val="minor"/>
    </font>
    <font>
      <sz val="10"/>
      <color rgb="FFFF0000"/>
      <name val="Tahoma"/>
      <family val="2"/>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9" fillId="0" borderId="0" applyNumberFormat="0" applyFill="0" applyBorder="0" applyAlignment="0" applyProtection="0"/>
  </cellStyleXfs>
  <cellXfs count="103">
    <xf numFmtId="0" fontId="0" fillId="0" borderId="0" xfId="0"/>
    <xf numFmtId="0" fontId="5" fillId="0" borderId="1" xfId="0" applyFont="1" applyBorder="1" applyAlignment="1">
      <alignment horizontal="center"/>
    </xf>
    <xf numFmtId="0" fontId="5" fillId="0" borderId="1" xfId="0" applyFont="1" applyBorder="1" applyAlignment="1" applyProtection="1">
      <alignment horizontal="center" vertical="center" shrinkToFit="1"/>
      <protection locked="0"/>
    </xf>
    <xf numFmtId="164" fontId="5" fillId="0" borderId="1" xfId="0" applyNumberFormat="1" applyFont="1" applyBorder="1" applyAlignment="1">
      <alignment vertical="center"/>
    </xf>
    <xf numFmtId="0" fontId="5" fillId="0" borderId="1" xfId="0" applyFont="1" applyBorder="1" applyAlignment="1">
      <alignment horizontal="center" vertical="center"/>
    </xf>
    <xf numFmtId="165" fontId="5" fillId="0" borderId="1" xfId="1" applyNumberFormat="1" applyFont="1" applyBorder="1" applyAlignment="1">
      <alignment horizontal="center" vertical="center"/>
    </xf>
    <xf numFmtId="44" fontId="5" fillId="0" borderId="1" xfId="2" applyFont="1" applyBorder="1" applyAlignment="1" applyProtection="1">
      <alignment horizontal="center" vertical="center" shrinkToFit="1"/>
      <protection locked="0"/>
    </xf>
    <xf numFmtId="0" fontId="7" fillId="0" borderId="0" xfId="0" applyFont="1"/>
    <xf numFmtId="0" fontId="6" fillId="0" borderId="1" xfId="0" applyFont="1" applyBorder="1" applyAlignment="1" applyProtection="1">
      <alignment vertical="center"/>
      <protection locked="0"/>
    </xf>
    <xf numFmtId="0" fontId="5" fillId="0" borderId="1" xfId="0" applyFont="1" applyBorder="1" applyAlignment="1" applyProtection="1">
      <alignment horizontal="center" vertical="center"/>
      <protection locked="0"/>
    </xf>
    <xf numFmtId="165" fontId="5" fillId="0" borderId="1" xfId="1" applyNumberFormat="1" applyFont="1" applyBorder="1" applyAlignment="1" applyProtection="1">
      <alignment horizontal="center" vertical="center"/>
      <protection locked="0"/>
    </xf>
    <xf numFmtId="0" fontId="3" fillId="0" borderId="0" xfId="0" applyFont="1"/>
    <xf numFmtId="0" fontId="5" fillId="0" borderId="1" xfId="0" applyFont="1" applyBorder="1" applyAlignment="1" applyProtection="1">
      <alignment vertical="center"/>
      <protection locked="0"/>
    </xf>
    <xf numFmtId="164" fontId="6" fillId="0" borderId="1" xfId="0" applyNumberFormat="1" applyFont="1" applyBorder="1" applyAlignment="1">
      <alignment vertical="center"/>
    </xf>
    <xf numFmtId="0" fontId="8" fillId="0" borderId="0" xfId="0" applyFont="1"/>
    <xf numFmtId="0" fontId="4" fillId="0" borderId="0" xfId="0" applyFont="1"/>
    <xf numFmtId="0" fontId="9" fillId="0" borderId="0" xfId="0" applyFont="1"/>
    <xf numFmtId="0" fontId="10" fillId="0" borderId="0" xfId="0" applyFont="1"/>
    <xf numFmtId="0" fontId="5" fillId="0" borderId="1" xfId="0" applyFont="1" applyBorder="1"/>
    <xf numFmtId="0" fontId="4" fillId="0" borderId="2" xfId="0" applyFont="1" applyBorder="1"/>
    <xf numFmtId="0" fontId="6" fillId="0" borderId="1" xfId="0" applyFont="1" applyBorder="1"/>
    <xf numFmtId="0" fontId="5" fillId="0" borderId="1" xfId="0" applyFont="1" applyBorder="1" applyAlignment="1">
      <alignment horizontal="left"/>
    </xf>
    <xf numFmtId="0" fontId="6" fillId="0" borderId="1" xfId="0" applyFont="1" applyBorder="1" applyAlignment="1">
      <alignment horizontal="left"/>
    </xf>
    <xf numFmtId="0" fontId="11" fillId="0" borderId="1" xfId="0" applyFont="1" applyBorder="1" applyAlignment="1" applyProtection="1">
      <alignment vertical="center"/>
      <protection locked="0"/>
    </xf>
    <xf numFmtId="44" fontId="5" fillId="0" borderId="1" xfId="2" applyFont="1" applyBorder="1" applyAlignment="1">
      <alignment horizontal="center"/>
    </xf>
    <xf numFmtId="165" fontId="5" fillId="0" borderId="1" xfId="1" applyNumberFormat="1" applyFont="1" applyBorder="1"/>
    <xf numFmtId="0" fontId="13" fillId="0" borderId="1" xfId="0" applyFont="1" applyBorder="1" applyAlignment="1">
      <alignment horizontal="center"/>
    </xf>
    <xf numFmtId="165" fontId="5" fillId="0" borderId="1" xfId="1" applyNumberFormat="1" applyFont="1" applyFill="1" applyBorder="1"/>
    <xf numFmtId="0" fontId="14" fillId="0" borderId="0" xfId="0" applyFont="1" applyAlignment="1">
      <alignment horizontal="center"/>
    </xf>
    <xf numFmtId="0" fontId="15" fillId="0" borderId="0" xfId="0" applyFont="1" applyAlignment="1">
      <alignment horizontal="center"/>
    </xf>
    <xf numFmtId="0" fontId="7" fillId="0" borderId="0" xfId="0" applyFont="1" applyAlignment="1">
      <alignment horizontal="centerContinuous"/>
    </xf>
    <xf numFmtId="0" fontId="18" fillId="0" borderId="0" xfId="0" applyFont="1" applyAlignment="1">
      <alignment horizontal="centerContinuous"/>
    </xf>
    <xf numFmtId="0" fontId="5" fillId="0" borderId="7" xfId="0" applyFont="1" applyBorder="1" applyAlignment="1">
      <alignment horizontal="center"/>
    </xf>
    <xf numFmtId="0" fontId="20" fillId="0" borderId="0" xfId="3" applyFont="1" applyAlignment="1">
      <alignment horizontal="centerContinuous"/>
    </xf>
    <xf numFmtId="165" fontId="5" fillId="0" borderId="8" xfId="1" applyNumberFormat="1" applyFont="1" applyBorder="1" applyAlignment="1" applyProtection="1">
      <alignment horizontal="center" vertical="center"/>
      <protection locked="0"/>
    </xf>
    <xf numFmtId="165" fontId="5" fillId="0" borderId="10" xfId="1" applyNumberFormat="1" applyFont="1" applyBorder="1" applyAlignment="1" applyProtection="1">
      <alignment horizontal="center" vertical="center"/>
      <protection locked="0"/>
    </xf>
    <xf numFmtId="165" fontId="5" fillId="0" borderId="11" xfId="1" applyNumberFormat="1" applyFont="1" applyBorder="1" applyAlignment="1" applyProtection="1">
      <alignment horizontal="center" vertical="center"/>
      <protection locked="0"/>
    </xf>
    <xf numFmtId="44" fontId="7" fillId="0" borderId="0" xfId="2" applyFont="1" applyAlignment="1">
      <alignment horizontal="center"/>
    </xf>
    <xf numFmtId="44" fontId="7" fillId="0" borderId="0" xfId="2" applyFont="1"/>
    <xf numFmtId="44" fontId="5" fillId="0" borderId="1" xfId="2" applyFont="1" applyBorder="1" applyAlignment="1" applyProtection="1">
      <alignment horizontal="center" vertical="center"/>
      <protection locked="0"/>
    </xf>
    <xf numFmtId="0" fontId="4" fillId="0" borderId="0" xfId="0" applyFont="1" applyAlignment="1">
      <alignment horizontal="left" vertical="center" wrapText="1"/>
    </xf>
    <xf numFmtId="44" fontId="5" fillId="0" borderId="1" xfId="2" applyFont="1" applyFill="1" applyBorder="1" applyAlignment="1" applyProtection="1">
      <alignment horizontal="center" vertical="center"/>
      <protection locked="0"/>
    </xf>
    <xf numFmtId="44" fontId="5" fillId="0" borderId="1" xfId="2" applyFont="1" applyFill="1" applyBorder="1" applyAlignment="1">
      <alignment horizontal="center"/>
    </xf>
    <xf numFmtId="44" fontId="5" fillId="0" borderId="1" xfId="2" applyFont="1" applyFill="1" applyBorder="1" applyAlignment="1" applyProtection="1">
      <alignment horizontal="center" vertical="center" shrinkToFit="1"/>
      <protection locked="0"/>
    </xf>
    <xf numFmtId="165" fontId="5" fillId="2" borderId="1" xfId="1" applyNumberFormat="1" applyFont="1" applyFill="1" applyBorder="1" applyAlignment="1" applyProtection="1">
      <alignment horizontal="center" vertical="center"/>
      <protection locked="0"/>
    </xf>
    <xf numFmtId="165" fontId="5" fillId="2" borderId="1" xfId="1" applyNumberFormat="1" applyFont="1" applyFill="1" applyBorder="1"/>
    <xf numFmtId="165" fontId="5" fillId="2" borderId="10" xfId="1" applyNumberFormat="1" applyFont="1" applyFill="1" applyBorder="1" applyAlignment="1" applyProtection="1">
      <alignment horizontal="center" vertical="center"/>
      <protection locked="0"/>
    </xf>
    <xf numFmtId="165" fontId="5" fillId="0" borderId="1" xfId="1" applyNumberFormat="1" applyFont="1" applyFill="1" applyBorder="1" applyAlignment="1" applyProtection="1">
      <alignment horizontal="center" vertical="center"/>
      <protection locked="0"/>
    </xf>
    <xf numFmtId="165" fontId="3" fillId="0" borderId="0" xfId="0" applyNumberFormat="1" applyFont="1"/>
    <xf numFmtId="165" fontId="5" fillId="0" borderId="8" xfId="1" applyNumberFormat="1" applyFont="1" applyFill="1" applyBorder="1" applyAlignment="1" applyProtection="1">
      <alignment horizontal="center" vertical="center"/>
      <protection locked="0"/>
    </xf>
    <xf numFmtId="0" fontId="5" fillId="0" borderId="4" xfId="0" applyFont="1" applyBorder="1" applyAlignment="1">
      <alignment horizontal="center"/>
    </xf>
    <xf numFmtId="0" fontId="5" fillId="0" borderId="5" xfId="0" applyFont="1" applyBorder="1" applyAlignment="1" applyProtection="1">
      <alignment horizontal="center" vertical="center"/>
      <protection locked="0"/>
    </xf>
    <xf numFmtId="0" fontId="6" fillId="0" borderId="5" xfId="0" applyFont="1" applyBorder="1" applyAlignment="1" applyProtection="1">
      <alignment vertical="center"/>
      <protection locked="0"/>
    </xf>
    <xf numFmtId="44" fontId="5" fillId="0" borderId="5" xfId="2" applyFont="1" applyBorder="1" applyAlignment="1" applyProtection="1">
      <alignment horizontal="center" vertical="center" shrinkToFit="1"/>
      <protection locked="0"/>
    </xf>
    <xf numFmtId="44" fontId="5" fillId="0" borderId="5" xfId="2" applyFont="1" applyBorder="1" applyAlignment="1" applyProtection="1">
      <alignment horizontal="center" vertical="center"/>
      <protection locked="0"/>
    </xf>
    <xf numFmtId="17" fontId="2" fillId="0" borderId="0" xfId="0" applyNumberFormat="1" applyFont="1" applyAlignment="1">
      <alignment horizontal="left" vertical="center" wrapText="1"/>
    </xf>
    <xf numFmtId="166" fontId="7" fillId="0" borderId="0" xfId="0" applyNumberFormat="1" applyFont="1"/>
    <xf numFmtId="44" fontId="10" fillId="0" borderId="0" xfId="2" applyFont="1" applyBorder="1"/>
    <xf numFmtId="166" fontId="7" fillId="0" borderId="3" xfId="0" applyNumberFormat="1" applyFont="1" applyBorder="1"/>
    <xf numFmtId="44" fontId="10" fillId="0" borderId="3" xfId="2" applyFont="1" applyBorder="1"/>
    <xf numFmtId="0" fontId="7" fillId="0" borderId="1" xfId="0" applyFont="1" applyBorder="1"/>
    <xf numFmtId="44" fontId="10" fillId="0" borderId="0" xfId="2" applyFont="1" applyFill="1" applyBorder="1"/>
    <xf numFmtId="165" fontId="21" fillId="0" borderId="1" xfId="1" applyNumberFormat="1" applyFont="1" applyFill="1" applyBorder="1" applyAlignment="1" applyProtection="1">
      <alignment horizontal="center" vertical="center"/>
      <protection locked="0"/>
    </xf>
    <xf numFmtId="17" fontId="2" fillId="0" borderId="3" xfId="0" applyNumberFormat="1" applyFont="1" applyBorder="1" applyAlignment="1">
      <alignment horizontal="left" vertical="center" wrapText="1"/>
    </xf>
    <xf numFmtId="44" fontId="10" fillId="0" borderId="3" xfId="2" applyFont="1" applyFill="1" applyBorder="1"/>
    <xf numFmtId="0" fontId="5" fillId="0" borderId="5" xfId="0" applyFont="1" applyBorder="1" applyAlignment="1" applyProtection="1">
      <alignment horizontal="center" vertical="center" shrinkToFit="1"/>
      <protection locked="0"/>
    </xf>
    <xf numFmtId="165" fontId="5" fillId="0" borderId="5" xfId="1" applyNumberFormat="1" applyFont="1" applyBorder="1" applyAlignment="1">
      <alignment horizontal="center" vertical="center"/>
    </xf>
    <xf numFmtId="165" fontId="5" fillId="0" borderId="5" xfId="1" applyNumberFormat="1" applyFont="1" applyBorder="1" applyAlignment="1" applyProtection="1">
      <alignment horizontal="center" vertical="center"/>
      <protection locked="0"/>
    </xf>
    <xf numFmtId="165" fontId="3" fillId="0" borderId="6" xfId="1" applyNumberFormat="1" applyFont="1" applyBorder="1"/>
    <xf numFmtId="165" fontId="9" fillId="0" borderId="8" xfId="1" applyNumberFormat="1" applyFont="1" applyBorder="1"/>
    <xf numFmtId="165" fontId="3" fillId="0" borderId="8" xfId="1" applyNumberFormat="1" applyFont="1" applyBorder="1"/>
    <xf numFmtId="165" fontId="4" fillId="0" borderId="8" xfId="1" applyNumberFormat="1" applyFont="1" applyBorder="1"/>
    <xf numFmtId="165" fontId="8" fillId="0" borderId="8" xfId="1" applyNumberFormat="1" applyFont="1" applyBorder="1"/>
    <xf numFmtId="165" fontId="9" fillId="0" borderId="8" xfId="1" applyNumberFormat="1" applyFont="1" applyFill="1" applyBorder="1"/>
    <xf numFmtId="0" fontId="2" fillId="0" borderId="12" xfId="0" applyFont="1" applyBorder="1" applyAlignment="1">
      <alignment horizontal="left" vertical="center" wrapText="1"/>
    </xf>
    <xf numFmtId="164" fontId="2" fillId="0" borderId="13" xfId="0" applyNumberFormat="1" applyFont="1" applyBorder="1" applyAlignment="1">
      <alignment horizontal="left" vertical="center" wrapText="1"/>
    </xf>
    <xf numFmtId="0" fontId="2" fillId="0" borderId="13" xfId="0" applyFont="1" applyBorder="1" applyAlignment="1">
      <alignment horizontal="left" vertical="center" wrapText="1"/>
    </xf>
    <xf numFmtId="44" fontId="2" fillId="0" borderId="13" xfId="2" applyFont="1" applyBorder="1" applyAlignment="1">
      <alignment horizontal="left" vertical="center" wrapText="1"/>
    </xf>
    <xf numFmtId="17" fontId="2" fillId="0" borderId="13" xfId="0" applyNumberFormat="1" applyFont="1" applyBorder="1" applyAlignment="1">
      <alignment horizontal="left" vertical="center" wrapText="1"/>
    </xf>
    <xf numFmtId="17" fontId="2" fillId="0" borderId="14" xfId="0" applyNumberFormat="1" applyFont="1" applyBorder="1" applyAlignment="1">
      <alignment horizontal="left" vertical="center" wrapText="1"/>
    </xf>
    <xf numFmtId="44" fontId="5" fillId="0" borderId="1" xfId="2" applyFont="1" applyBorder="1"/>
    <xf numFmtId="44" fontId="7" fillId="0" borderId="1" xfId="2" applyFont="1" applyBorder="1" applyAlignment="1">
      <alignment horizontal="center"/>
    </xf>
    <xf numFmtId="0" fontId="8" fillId="0" borderId="8" xfId="0" applyFont="1" applyBorder="1"/>
    <xf numFmtId="0" fontId="14" fillId="0" borderId="7" xfId="0" applyFont="1" applyBorder="1" applyAlignment="1">
      <alignment horizontal="center"/>
    </xf>
    <xf numFmtId="0" fontId="14" fillId="0" borderId="9" xfId="0" applyFont="1" applyBorder="1" applyAlignment="1">
      <alignment horizontal="center"/>
    </xf>
    <xf numFmtId="0" fontId="5" fillId="0" borderId="10" xfId="0" applyFont="1" applyBorder="1" applyAlignment="1">
      <alignment horizontal="left"/>
    </xf>
    <xf numFmtId="0" fontId="7" fillId="0" borderId="10" xfId="0" applyFont="1" applyBorder="1"/>
    <xf numFmtId="44" fontId="7" fillId="0" borderId="10" xfId="2" applyFont="1" applyBorder="1" applyAlignment="1">
      <alignment horizontal="center"/>
    </xf>
    <xf numFmtId="44" fontId="7" fillId="0" borderId="10" xfId="2" applyFont="1" applyBorder="1"/>
    <xf numFmtId="0" fontId="8" fillId="0" borderId="11" xfId="0" applyFont="1" applyBorder="1"/>
    <xf numFmtId="0" fontId="18" fillId="0" borderId="1" xfId="0" applyFont="1" applyBorder="1" applyAlignment="1">
      <alignment horizontal="center"/>
    </xf>
    <xf numFmtId="0" fontId="18" fillId="0" borderId="10" xfId="0" applyFont="1" applyBorder="1" applyAlignment="1">
      <alignment horizontal="center"/>
    </xf>
    <xf numFmtId="0" fontId="7" fillId="0" borderId="10" xfId="0" applyFont="1" applyBorder="1" applyAlignment="1">
      <alignment horizontal="center"/>
    </xf>
    <xf numFmtId="165" fontId="5" fillId="0" borderId="15" xfId="1" applyNumberFormat="1" applyFont="1" applyBorder="1" applyAlignment="1" applyProtection="1">
      <alignment horizontal="center" vertical="center"/>
      <protection locked="0"/>
    </xf>
    <xf numFmtId="165" fontId="5" fillId="0" borderId="1" xfId="1" applyNumberFormat="1" applyFont="1" applyBorder="1" applyAlignment="1" applyProtection="1">
      <alignment horizontal="left" vertical="center"/>
      <protection locked="0"/>
    </xf>
    <xf numFmtId="44" fontId="5" fillId="2" borderId="1" xfId="2" applyFont="1" applyFill="1" applyBorder="1" applyAlignment="1" applyProtection="1">
      <alignment horizontal="center" vertical="center"/>
      <protection locked="0"/>
    </xf>
    <xf numFmtId="0" fontId="7" fillId="2" borderId="0" xfId="0" applyFont="1" applyFill="1"/>
    <xf numFmtId="17" fontId="2" fillId="2" borderId="13" xfId="0" applyNumberFormat="1" applyFont="1" applyFill="1" applyBorder="1" applyAlignment="1">
      <alignment horizontal="left" vertical="center" wrapText="1"/>
    </xf>
    <xf numFmtId="165" fontId="5" fillId="2" borderId="5" xfId="1" applyNumberFormat="1" applyFont="1" applyFill="1" applyBorder="1" applyAlignment="1" applyProtection="1">
      <alignment horizontal="center" vertical="center"/>
      <protection locked="0"/>
    </xf>
    <xf numFmtId="165" fontId="5" fillId="2" borderId="1" xfId="1" applyNumberFormat="1" applyFont="1" applyFill="1" applyBorder="1" applyAlignment="1">
      <alignment horizontal="center" vertical="center"/>
    </xf>
    <xf numFmtId="0" fontId="5" fillId="2" borderId="1" xfId="0" applyFont="1" applyFill="1" applyBorder="1"/>
    <xf numFmtId="0" fontId="7" fillId="2" borderId="1" xfId="0" applyFont="1" applyFill="1" applyBorder="1"/>
    <xf numFmtId="0" fontId="7" fillId="2" borderId="10" xfId="0" applyFont="1" applyFill="1" applyBorder="1"/>
  </cellXfs>
  <cellStyles count="4">
    <cellStyle name="Comma" xfId="1" builtinId="3"/>
    <cellStyle name="Currency" xfId="2" builtinId="4"/>
    <cellStyle name="Hyperlink" xfId="3" builtinId="8"/>
    <cellStyle name="Normal" xfId="0" builtinId="0"/>
  </cellStyles>
  <dxfs count="0"/>
  <tableStyles count="1" defaultTableStyle="TableStyleMedium2" defaultPivotStyle="PivotStyleLight16">
    <tableStyle name="Invisible" pivot="0" table="0" count="0" xr9:uid="{5569A52B-9847-4C9A-B9EE-F4AC1F5BAB56}"/>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9525</xdr:colOff>
      <xdr:row>24</xdr:row>
      <xdr:rowOff>142875</xdr:rowOff>
    </xdr:from>
    <xdr:to>
      <xdr:col>5</xdr:col>
      <xdr:colOff>95250</xdr:colOff>
      <xdr:row>24</xdr:row>
      <xdr:rowOff>142875</xdr:rowOff>
    </xdr:to>
    <xdr:sp macro="" textlink="">
      <xdr:nvSpPr>
        <xdr:cNvPr id="2" name="Line 4">
          <a:extLst>
            <a:ext uri="{FF2B5EF4-FFF2-40B4-BE49-F238E27FC236}">
              <a16:creationId xmlns:a16="http://schemas.microsoft.com/office/drawing/2014/main" id="{B376552E-E2C1-454D-8101-D633C8061A63}"/>
            </a:ext>
          </a:extLst>
        </xdr:cNvPr>
        <xdr:cNvSpPr>
          <a:spLocks noChangeShapeType="1"/>
        </xdr:cNvSpPr>
      </xdr:nvSpPr>
      <xdr:spPr bwMode="auto">
        <a:xfrm flipV="1">
          <a:off x="5514975" y="4943475"/>
          <a:ext cx="8286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0</xdr:colOff>
      <xdr:row>24</xdr:row>
      <xdr:rowOff>142875</xdr:rowOff>
    </xdr:from>
    <xdr:to>
      <xdr:col>23</xdr:col>
      <xdr:colOff>0</xdr:colOff>
      <xdr:row>24</xdr:row>
      <xdr:rowOff>142875</xdr:rowOff>
    </xdr:to>
    <xdr:sp macro="" textlink="">
      <xdr:nvSpPr>
        <xdr:cNvPr id="3" name="AutoShape 5">
          <a:extLst>
            <a:ext uri="{FF2B5EF4-FFF2-40B4-BE49-F238E27FC236}">
              <a16:creationId xmlns:a16="http://schemas.microsoft.com/office/drawing/2014/main" id="{B473F0AF-BA4F-4CE3-BC5F-53B5EADD9F4C}"/>
            </a:ext>
          </a:extLst>
        </xdr:cNvPr>
        <xdr:cNvSpPr>
          <a:spLocks noChangeArrowheads="1"/>
        </xdr:cNvSpPr>
      </xdr:nvSpPr>
      <xdr:spPr bwMode="auto">
        <a:xfrm>
          <a:off x="17964150" y="4943475"/>
          <a:ext cx="0" cy="0"/>
        </a:xfrm>
        <a:prstGeom prst="star5">
          <a:avLst/>
        </a:prstGeom>
        <a:noFill/>
        <a:ln>
          <a:noFill/>
        </a:ln>
        <a:effectLst/>
      </xdr:spPr>
      <xdr:txBody>
        <a:bodyPr/>
        <a:lstStyle/>
        <a:p>
          <a:endParaRPr lang="en-US"/>
        </a:p>
      </xdr:txBody>
    </xdr:sp>
    <xdr:clientData/>
  </xdr:twoCellAnchor>
  <xdr:oneCellAnchor>
    <xdr:from>
      <xdr:col>2</xdr:col>
      <xdr:colOff>0</xdr:colOff>
      <xdr:row>11</xdr:row>
      <xdr:rowOff>0</xdr:rowOff>
    </xdr:from>
    <xdr:ext cx="28575" cy="152400"/>
    <xdr:sp macro="" textlink="">
      <xdr:nvSpPr>
        <xdr:cNvPr id="4" name="Text Box 16">
          <a:extLst>
            <a:ext uri="{FF2B5EF4-FFF2-40B4-BE49-F238E27FC236}">
              <a16:creationId xmlns:a16="http://schemas.microsoft.com/office/drawing/2014/main" id="{0253F6FE-C393-4E57-B85E-3ABDC5FA0D97}"/>
            </a:ext>
          </a:extLst>
        </xdr:cNvPr>
        <xdr:cNvSpPr txBox="1">
          <a:spLocks noChangeArrowheads="1"/>
        </xdr:cNvSpPr>
      </xdr:nvSpPr>
      <xdr:spPr bwMode="auto">
        <a:xfrm>
          <a:off x="1304925" y="2571750"/>
          <a:ext cx="28575" cy="1524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xdr:col>
      <xdr:colOff>0</xdr:colOff>
      <xdr:row>11</xdr:row>
      <xdr:rowOff>0</xdr:rowOff>
    </xdr:from>
    <xdr:ext cx="28575" cy="152400"/>
    <xdr:sp macro="" textlink="">
      <xdr:nvSpPr>
        <xdr:cNvPr id="5" name="Text Box 16">
          <a:extLst>
            <a:ext uri="{FF2B5EF4-FFF2-40B4-BE49-F238E27FC236}">
              <a16:creationId xmlns:a16="http://schemas.microsoft.com/office/drawing/2014/main" id="{EEED261C-6C03-4DC8-8233-8FF361408334}"/>
            </a:ext>
          </a:extLst>
        </xdr:cNvPr>
        <xdr:cNvSpPr txBox="1">
          <a:spLocks noChangeArrowheads="1"/>
        </xdr:cNvSpPr>
      </xdr:nvSpPr>
      <xdr:spPr bwMode="auto">
        <a:xfrm>
          <a:off x="4495800" y="2571750"/>
          <a:ext cx="28575" cy="1524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twoCellAnchor>
    <xdr:from>
      <xdr:col>1</xdr:col>
      <xdr:colOff>853440</xdr:colOff>
      <xdr:row>21</xdr:row>
      <xdr:rowOff>106680</xdr:rowOff>
    </xdr:from>
    <xdr:to>
      <xdr:col>1</xdr:col>
      <xdr:colOff>853440</xdr:colOff>
      <xdr:row>100</xdr:row>
      <xdr:rowOff>144056</xdr:rowOff>
    </xdr:to>
    <xdr:sp macro="" textlink="">
      <xdr:nvSpPr>
        <xdr:cNvPr id="6" name="Text Box 23">
          <a:extLst>
            <a:ext uri="{FF2B5EF4-FFF2-40B4-BE49-F238E27FC236}">
              <a16:creationId xmlns:a16="http://schemas.microsoft.com/office/drawing/2014/main" id="{C51606DF-2024-4814-AD09-42C797F8714B}"/>
            </a:ext>
          </a:extLst>
        </xdr:cNvPr>
        <xdr:cNvSpPr txBox="1">
          <a:spLocks noChangeArrowheads="1"/>
        </xdr:cNvSpPr>
      </xdr:nvSpPr>
      <xdr:spPr bwMode="auto">
        <a:xfrm>
          <a:off x="1127760" y="4259580"/>
          <a:ext cx="0" cy="12678956"/>
        </a:xfrm>
        <a:prstGeom prst="rect">
          <a:avLst/>
        </a:prstGeom>
        <a:noFill/>
        <a:ln>
          <a:noFill/>
        </a:ln>
        <a:effectLst/>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important ordering &amp; Shipping information:</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Shipping Season</a:t>
          </a:r>
        </a:p>
        <a:p>
          <a:pPr algn="l" rtl="0">
            <a:defRPr sz="1000"/>
          </a:pPr>
          <a:r>
            <a:rPr lang="en-US" sz="1000" b="0" i="1" u="none" strike="noStrike" baseline="0">
              <a:solidFill>
                <a:srgbClr val="FF6600"/>
              </a:solidFill>
              <a:latin typeface="Lucida Sans"/>
            </a:rPr>
            <a:t>Year round excluding the weeks of Thanksgiving, Christmas &amp; New Year.</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Lead Time</a:t>
          </a:r>
        </a:p>
        <a:p>
          <a:pPr algn="l" rtl="0">
            <a:defRPr sz="1000"/>
          </a:pPr>
          <a:r>
            <a:rPr lang="en-US" sz="1000" b="0" i="1" u="none" strike="noStrike" baseline="0">
              <a:solidFill>
                <a:srgbClr val="FF6600"/>
              </a:solidFill>
              <a:latin typeface="Lucida Sans"/>
            </a:rPr>
            <a:t>Order must be placed by Wednesday of the week prior to requested ship date.  All orders subject to availability.</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Minimum order &amp; Packing Information</a:t>
          </a:r>
        </a:p>
        <a:p>
          <a:pPr algn="l" rtl="0">
            <a:defRPr sz="1000"/>
          </a:pPr>
          <a:r>
            <a:rPr lang="en-US" sz="1000" b="0" i="1" u="none" strike="noStrike" baseline="0">
              <a:solidFill>
                <a:srgbClr val="FF6600"/>
              </a:solidFill>
              <a:latin typeface="Lucida Sans"/>
            </a:rPr>
            <a:t>One tray minimum.  Box charge for single tray is $2.00</a:t>
          </a:r>
        </a:p>
        <a:p>
          <a:pPr algn="l" rtl="0">
            <a:defRPr sz="1000"/>
          </a:pPr>
          <a:r>
            <a:rPr lang="en-US" sz="1000" b="0" i="1" u="none" strike="noStrike" baseline="0">
              <a:solidFill>
                <a:srgbClr val="FF6600"/>
              </a:solidFill>
              <a:latin typeface="Lucida Sans"/>
            </a:rPr>
            <a:t>Our case holds four or five trays depending on the growth habit and/or size of the plant. </a:t>
          </a:r>
        </a:p>
        <a:p>
          <a:pPr algn="l" rtl="0">
            <a:defRPr sz="1000"/>
          </a:pPr>
          <a:r>
            <a:rPr lang="en-US" sz="1000" b="0" i="1" u="none" strike="noStrike" baseline="0">
              <a:solidFill>
                <a:srgbClr val="FF6600"/>
              </a:solidFill>
              <a:latin typeface="Lucida Sans"/>
            </a:rPr>
            <a:t>An $10.00 box charge applies for each case.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Phytosanitary certificate</a:t>
          </a:r>
        </a:p>
        <a:p>
          <a:pPr algn="l" rtl="0">
            <a:defRPr sz="1000"/>
          </a:pPr>
          <a:r>
            <a:rPr lang="en-US" sz="1000" b="0" i="1" u="none" strike="noStrike" baseline="0">
              <a:solidFill>
                <a:srgbClr val="FF6600"/>
              </a:solidFill>
              <a:latin typeface="Lucida Sans"/>
            </a:rPr>
            <a:t>Shipments going to Arizona, California, Hawaii, Idaho, Montana, Nevada, Oregon, Utah and Washington require a state phytosanitary certificate.  A $10.00 fee applies.</a:t>
          </a:r>
        </a:p>
        <a:p>
          <a:pPr algn="l" rtl="0">
            <a:defRPr sz="1000"/>
          </a:pPr>
          <a:r>
            <a:rPr lang="en-US" sz="1000" b="0" i="1" u="none" strike="noStrike" baseline="0">
              <a:solidFill>
                <a:srgbClr val="FF6600"/>
              </a:solidFill>
              <a:latin typeface="Lucida Sans"/>
            </a:rPr>
            <a:t>International shipments require a federal phytosanitary certificate, which has an $85 fee.</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Shipping Methods</a:t>
          </a:r>
        </a:p>
        <a:p>
          <a:pPr algn="l" rtl="0">
            <a:defRPr sz="1000"/>
          </a:pPr>
          <a:r>
            <a:rPr lang="en-US" sz="1000" b="0" i="1" u="none" strike="noStrike" baseline="0">
              <a:solidFill>
                <a:srgbClr val="FF6600"/>
              </a:solidFill>
              <a:latin typeface="Lucida Sans"/>
            </a:rPr>
            <a:t>FedEx, FedEx Freight, UPS, Air Freight (Delta, Continental, US Air &amp; United Airlines), Grower's Truck, Brokered Truck or Customer pick up.</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Freight Charges</a:t>
          </a:r>
        </a:p>
        <a:p>
          <a:pPr algn="l" rtl="0">
            <a:defRPr sz="1000"/>
          </a:pPr>
          <a:r>
            <a:rPr lang="en-US" sz="1000" b="0" i="1" u="none" strike="noStrike" baseline="0">
              <a:solidFill>
                <a:srgbClr val="FF6600"/>
              </a:solidFill>
              <a:latin typeface="Lucida Sans"/>
            </a:rPr>
            <a:t>Freight will be prepaid by Magnolia Gardens Nursery and billed on each invoice unless requested otherwise.  Freight is charged at cost.</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Volume Discounts &amp; payment methods</a:t>
          </a:r>
        </a:p>
        <a:p>
          <a:pPr algn="l" rtl="0">
            <a:defRPr sz="1000"/>
          </a:pPr>
          <a:r>
            <a:rPr lang="en-US" sz="1000" b="0" i="1" u="none" strike="noStrike" baseline="0">
              <a:solidFill>
                <a:srgbClr val="FF6600"/>
              </a:solidFill>
              <a:latin typeface="Lucida Sans"/>
            </a:rPr>
            <a:t>$3,000 purchased per year = 10% discount</a:t>
          </a:r>
        </a:p>
        <a:p>
          <a:pPr algn="l" rtl="0">
            <a:defRPr sz="1000"/>
          </a:pPr>
          <a:r>
            <a:rPr lang="en-US" sz="1000" b="0" i="1" u="none" strike="noStrike" baseline="0">
              <a:solidFill>
                <a:srgbClr val="FF6600"/>
              </a:solidFill>
              <a:latin typeface="Lucida Sans"/>
            </a:rPr>
            <a:t>$7,500 purchased per year = 17% discount</a:t>
          </a:r>
        </a:p>
        <a:p>
          <a:pPr algn="l" rtl="0">
            <a:defRPr sz="1000"/>
          </a:pPr>
          <a:r>
            <a:rPr lang="en-US" sz="1000" b="0" i="1" u="none" strike="noStrike" baseline="0">
              <a:solidFill>
                <a:srgbClr val="FF6600"/>
              </a:solidFill>
              <a:latin typeface="Lucida Sans"/>
            </a:rPr>
            <a:t>All accounts must be prepaid unless terms with Magnolia Gardens Nursery have been established.  All major credit cards accepted.</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Claims</a:t>
          </a:r>
        </a:p>
        <a:p>
          <a:pPr algn="l" rtl="0">
            <a:defRPr sz="1000"/>
          </a:pPr>
          <a:r>
            <a:rPr lang="en-US" sz="1000" b="0" i="1" u="none" strike="noStrike" baseline="0">
              <a:solidFill>
                <a:srgbClr val="FF6600"/>
              </a:solidFill>
              <a:latin typeface="Lucida Sans"/>
            </a:rPr>
            <a:t>Claims due to freight damage must be reported within 48 hours of receiving plants.  Photos are requested to aid in assessing claims.  Claims due to shortages must be reported within 10 days of receipt.  Shortage claims reported after 10 days will not be honored.</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special pricing</a:t>
          </a:r>
        </a:p>
        <a:p>
          <a:pPr algn="l" rtl="0">
            <a:defRPr sz="1000"/>
          </a:pPr>
          <a:r>
            <a:rPr lang="en-US" sz="1000" b="0" i="1" u="none" strike="noStrike" baseline="0">
              <a:solidFill>
                <a:srgbClr val="FF6600"/>
              </a:solidFill>
              <a:latin typeface="Lucida Sans"/>
            </a:rPr>
            <a:t>All special pricing for immediate ship only and is not applicable on existing orders.  Special offers can not be combined.</a:t>
          </a:r>
        </a:p>
        <a:p>
          <a:pPr algn="l" rtl="0">
            <a:defRPr sz="1000"/>
          </a:pPr>
          <a:endParaRPr lang="en-US" sz="1000" b="0" i="1" u="none" strike="noStrike" baseline="0">
            <a:solidFill>
              <a:srgbClr val="FF6600"/>
            </a:solidFill>
            <a:latin typeface="Lucida Sans"/>
          </a:endParaRPr>
        </a:p>
        <a:p>
          <a:pPr algn="l" rtl="0">
            <a:defRPr sz="1000"/>
          </a:pPr>
          <a:r>
            <a:rPr lang="en-US" sz="1000" b="0" i="1" u="none" strike="noStrike" baseline="0">
              <a:solidFill>
                <a:srgbClr val="FF6600"/>
              </a:solidFill>
              <a:latin typeface="Lucida Sans"/>
            </a:rPr>
            <a:t>●</a:t>
          </a:r>
          <a:r>
            <a:rPr lang="en-US" sz="1000" b="0" i="0" u="none" strike="noStrike" baseline="0">
              <a:solidFill>
                <a:srgbClr val="000000"/>
              </a:solidFill>
              <a:latin typeface="Arial"/>
              <a:cs typeface="Arial"/>
            </a:rPr>
            <a:t> </a:t>
          </a:r>
          <a:r>
            <a:rPr lang="en-US" sz="1000" b="0" i="1" u="none" strike="noStrike" baseline="0">
              <a:solidFill>
                <a:srgbClr val="FF6600"/>
              </a:solidFill>
              <a:latin typeface="Lucida Sans"/>
              <a:cs typeface="Arial"/>
            </a:rPr>
            <a:t>This list cancels all previous quotations.  Prices and availability are subject to change without notice.</a:t>
          </a:r>
          <a:endParaRPr lang="en-US" sz="1000" b="0" i="0" u="none" strike="noStrike" baseline="0">
            <a:solidFill>
              <a:srgbClr val="000000"/>
            </a:solidFill>
            <a:latin typeface="Arial"/>
            <a:cs typeface="Arial"/>
          </a:endParaRPr>
        </a:p>
        <a:p>
          <a:pPr algn="l" rtl="0">
            <a:defRPr sz="1000"/>
          </a:pPr>
          <a:r>
            <a:rPr lang="en-US" sz="1000" b="0" i="1" u="none" strike="noStrike" baseline="0">
              <a:solidFill>
                <a:srgbClr val="FF6600"/>
              </a:solidFill>
              <a:latin typeface="Lucida Sans"/>
            </a:rPr>
            <a:t>● Items notated with "TC" are tissue cultured.  All other items are produced from seed, cutting or division.</a:t>
          </a:r>
        </a:p>
      </xdr:txBody>
    </xdr:sp>
    <xdr:clientData/>
  </xdr:twoCellAnchor>
  <xdr:twoCellAnchor editAs="oneCell">
    <xdr:from>
      <xdr:col>1</xdr:col>
      <xdr:colOff>82649</xdr:colOff>
      <xdr:row>0</xdr:row>
      <xdr:rowOff>68580</xdr:rowOff>
    </xdr:from>
    <xdr:to>
      <xdr:col>11</xdr:col>
      <xdr:colOff>359885</xdr:colOff>
      <xdr:row>4</xdr:row>
      <xdr:rowOff>529590</xdr:rowOff>
    </xdr:to>
    <xdr:pic>
      <xdr:nvPicPr>
        <xdr:cNvPr id="7" name="Picture 6">
          <a:extLst>
            <a:ext uri="{FF2B5EF4-FFF2-40B4-BE49-F238E27FC236}">
              <a16:creationId xmlns:a16="http://schemas.microsoft.com/office/drawing/2014/main" id="{5AC3A5A9-0B2A-48D6-8DA0-1B31458DC3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2686" y="68580"/>
          <a:ext cx="3751739"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0</xdr:colOff>
      <xdr:row>11</xdr:row>
      <xdr:rowOff>0</xdr:rowOff>
    </xdr:from>
    <xdr:ext cx="28575" cy="152400"/>
    <xdr:sp macro="" textlink="">
      <xdr:nvSpPr>
        <xdr:cNvPr id="9" name="Text Box 16">
          <a:extLst>
            <a:ext uri="{FF2B5EF4-FFF2-40B4-BE49-F238E27FC236}">
              <a16:creationId xmlns:a16="http://schemas.microsoft.com/office/drawing/2014/main" id="{ED0E0516-94D9-4282-B85F-50D1410FF14E}"/>
            </a:ext>
          </a:extLst>
        </xdr:cNvPr>
        <xdr:cNvSpPr txBox="1">
          <a:spLocks noChangeArrowheads="1"/>
        </xdr:cNvSpPr>
      </xdr:nvSpPr>
      <xdr:spPr bwMode="auto">
        <a:xfrm>
          <a:off x="1304925" y="2571750"/>
          <a:ext cx="28575" cy="1524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gnursery-my.sharepoint.com/personal/jerrin_magnoliagardens_com/Documents/Desktop/Offline%20Files/2025/Phantom%20availability/Green%20Trade%20-%20MGN%20Master%20Availability.xlsx" TargetMode="External"/><Relationship Id="rId1" Type="http://schemas.openxmlformats.org/officeDocument/2006/relationships/externalLinkPath" Target="https://mgnursery-my.sharepoint.com/personal/jerrin_magnoliagardens_com/Documents/Desktop/Offline%20Files/2025/Phantom%20availability/Green%20Trade%20-%20MGN%20Master%20Availabilit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GN Inventory Nov 25"/>
      <sheetName val="Green Trade Stg 3 Availability"/>
      <sheetName val="MGN Liner Weekly Avail - 14 wks"/>
      <sheetName val="MGN Liner Weekly Avail - 16 wks"/>
      <sheetName val="MGN Liner Monthly Avail-14 wks"/>
      <sheetName val="MGN Liner Monthly Avail-16 Wks"/>
      <sheetName val="MGN Liner Mthly Avail-16 Final "/>
      <sheetName val="Pricing work sheet"/>
      <sheetName val="Pivot"/>
    </sheetNames>
    <sheetDataSet>
      <sheetData sheetId="0" refreshError="1"/>
      <sheetData sheetId="1" refreshError="1"/>
      <sheetData sheetId="2" refreshError="1"/>
      <sheetData sheetId="3" refreshError="1">
        <row r="6">
          <cell r="C6">
            <v>0</v>
          </cell>
          <cell r="N6">
            <v>1500</v>
          </cell>
          <cell r="O6">
            <v>0</v>
          </cell>
          <cell r="P6">
            <v>0</v>
          </cell>
        </row>
        <row r="7">
          <cell r="W7">
            <v>1000</v>
          </cell>
          <cell r="X7">
            <v>0</v>
          </cell>
        </row>
        <row r="8">
          <cell r="W8">
            <v>15000</v>
          </cell>
          <cell r="X8">
            <v>0</v>
          </cell>
        </row>
        <row r="9">
          <cell r="N9">
            <v>0</v>
          </cell>
          <cell r="O9">
            <v>0</v>
          </cell>
          <cell r="P9">
            <v>500</v>
          </cell>
        </row>
        <row r="10">
          <cell r="W10">
            <v>7000</v>
          </cell>
          <cell r="X10">
            <v>0</v>
          </cell>
        </row>
        <row r="59">
          <cell r="E59">
            <v>0</v>
          </cell>
          <cell r="F59">
            <v>0</v>
          </cell>
          <cell r="G59">
            <v>0</v>
          </cell>
          <cell r="N59">
            <v>0</v>
          </cell>
          <cell r="O59">
            <v>0</v>
          </cell>
          <cell r="P59">
            <v>0</v>
          </cell>
          <cell r="Q59">
            <v>0</v>
          </cell>
          <cell r="R59">
            <v>0</v>
          </cell>
          <cell r="S59">
            <v>0</v>
          </cell>
          <cell r="T59">
            <v>0</v>
          </cell>
          <cell r="W59">
            <v>0</v>
          </cell>
          <cell r="X59">
            <v>0</v>
          </cell>
          <cell r="Y59">
            <v>0</v>
          </cell>
          <cell r="Z59">
            <v>0</v>
          </cell>
          <cell r="AA59">
            <v>0</v>
          </cell>
        </row>
        <row r="60">
          <cell r="E60">
            <v>0</v>
          </cell>
          <cell r="F60">
            <v>900</v>
          </cell>
          <cell r="G60">
            <v>0</v>
          </cell>
          <cell r="H60">
            <v>0</v>
          </cell>
          <cell r="I60">
            <v>1000</v>
          </cell>
          <cell r="J60">
            <v>0</v>
          </cell>
          <cell r="K60">
            <v>0</v>
          </cell>
          <cell r="L60">
            <v>1000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row>
        <row r="61">
          <cell r="U61">
            <v>2500</v>
          </cell>
          <cell r="V61">
            <v>0</v>
          </cell>
          <cell r="W61">
            <v>1500</v>
          </cell>
          <cell r="X61">
            <v>0</v>
          </cell>
        </row>
        <row r="70">
          <cell r="I70">
            <v>0</v>
          </cell>
          <cell r="J70">
            <v>0</v>
          </cell>
          <cell r="K70">
            <v>400</v>
          </cell>
          <cell r="N70">
            <v>0</v>
          </cell>
          <cell r="O70">
            <v>0</v>
          </cell>
          <cell r="P70">
            <v>300</v>
          </cell>
          <cell r="U70">
            <v>16500</v>
          </cell>
          <cell r="V70">
            <v>0</v>
          </cell>
        </row>
        <row r="71">
          <cell r="W71">
            <v>15000</v>
          </cell>
          <cell r="X71">
            <v>0</v>
          </cell>
        </row>
        <row r="72">
          <cell r="L72">
            <v>268</v>
          </cell>
          <cell r="M72">
            <v>0</v>
          </cell>
        </row>
        <row r="73">
          <cell r="F73">
            <v>0</v>
          </cell>
          <cell r="G73">
            <v>0</v>
          </cell>
          <cell r="H73">
            <v>0</v>
          </cell>
          <cell r="N73">
            <v>500</v>
          </cell>
          <cell r="O73">
            <v>0</v>
          </cell>
          <cell r="P73">
            <v>0</v>
          </cell>
          <cell r="S73">
            <v>2100</v>
          </cell>
          <cell r="T73">
            <v>0</v>
          </cell>
          <cell r="Y73">
            <v>2850</v>
          </cell>
          <cell r="Z73">
            <v>0</v>
          </cell>
          <cell r="AA73">
            <v>0</v>
          </cell>
        </row>
        <row r="74">
          <cell r="F74">
            <v>0</v>
          </cell>
          <cell r="G74">
            <v>0</v>
          </cell>
          <cell r="H74">
            <v>0</v>
          </cell>
        </row>
        <row r="75">
          <cell r="F75">
            <v>0</v>
          </cell>
          <cell r="G75">
            <v>0</v>
          </cell>
          <cell r="H75">
            <v>0</v>
          </cell>
        </row>
        <row r="76">
          <cell r="F76">
            <v>0</v>
          </cell>
          <cell r="G76">
            <v>0</v>
          </cell>
          <cell r="H76">
            <v>0</v>
          </cell>
        </row>
        <row r="94">
          <cell r="N94">
            <v>0</v>
          </cell>
          <cell r="O94">
            <v>100</v>
          </cell>
          <cell r="P94">
            <v>0</v>
          </cell>
          <cell r="W94">
            <v>10000</v>
          </cell>
          <cell r="X94">
            <v>0</v>
          </cell>
        </row>
        <row r="115">
          <cell r="Y115">
            <v>2000</v>
          </cell>
          <cell r="Z115">
            <v>0</v>
          </cell>
          <cell r="AA115">
            <v>0</v>
          </cell>
        </row>
        <row r="118">
          <cell r="S118">
            <v>0</v>
          </cell>
          <cell r="T118">
            <v>1500</v>
          </cell>
          <cell r="W118">
            <v>3000</v>
          </cell>
          <cell r="X118">
            <v>0</v>
          </cell>
        </row>
        <row r="119">
          <cell r="S119">
            <v>0</v>
          </cell>
          <cell r="T119">
            <v>500</v>
          </cell>
          <cell r="Y119">
            <v>1500</v>
          </cell>
          <cell r="Z119">
            <v>0</v>
          </cell>
          <cell r="AA119">
            <v>0</v>
          </cell>
        </row>
        <row r="120">
          <cell r="Q120">
            <v>0</v>
          </cell>
          <cell r="R120">
            <v>500</v>
          </cell>
          <cell r="U120">
            <v>2500</v>
          </cell>
          <cell r="V120">
            <v>0</v>
          </cell>
        </row>
        <row r="121">
          <cell r="L121">
            <v>100</v>
          </cell>
          <cell r="M121">
            <v>0</v>
          </cell>
          <cell r="U121">
            <v>2000</v>
          </cell>
          <cell r="V121">
            <v>0</v>
          </cell>
        </row>
        <row r="122">
          <cell r="U122">
            <v>1000</v>
          </cell>
          <cell r="V122">
            <v>0</v>
          </cell>
        </row>
        <row r="123">
          <cell r="U123">
            <v>2000</v>
          </cell>
          <cell r="V123">
            <v>0</v>
          </cell>
        </row>
        <row r="127">
          <cell r="U127">
            <v>1600</v>
          </cell>
          <cell r="V127">
            <v>0</v>
          </cell>
        </row>
        <row r="129">
          <cell r="U129">
            <v>4000</v>
          </cell>
          <cell r="V129">
            <v>0</v>
          </cell>
        </row>
        <row r="135">
          <cell r="W135">
            <v>800</v>
          </cell>
          <cell r="X135">
            <v>0</v>
          </cell>
        </row>
        <row r="138">
          <cell r="U138">
            <v>6200</v>
          </cell>
          <cell r="V138">
            <v>0</v>
          </cell>
        </row>
        <row r="141">
          <cell r="U141">
            <v>1800</v>
          </cell>
          <cell r="V141">
            <v>0</v>
          </cell>
        </row>
        <row r="143">
          <cell r="U143">
            <v>1800</v>
          </cell>
          <cell r="V143">
            <v>0</v>
          </cell>
        </row>
        <row r="151">
          <cell r="I151">
            <v>100</v>
          </cell>
          <cell r="J151">
            <v>0</v>
          </cell>
          <cell r="K151">
            <v>0</v>
          </cell>
        </row>
        <row r="154">
          <cell r="L154">
            <v>212</v>
          </cell>
          <cell r="M154">
            <v>0</v>
          </cell>
          <cell r="Y154">
            <v>2500</v>
          </cell>
          <cell r="Z154">
            <v>0</v>
          </cell>
          <cell r="AA154">
            <v>0</v>
          </cell>
        </row>
        <row r="156">
          <cell r="N156">
            <v>0</v>
          </cell>
          <cell r="O156">
            <v>0</v>
          </cell>
          <cell r="P156">
            <v>600</v>
          </cell>
          <cell r="U156">
            <v>7000</v>
          </cell>
          <cell r="V156">
            <v>0</v>
          </cell>
        </row>
        <row r="191">
          <cell r="F191">
            <v>0</v>
          </cell>
          <cell r="G191">
            <v>0</v>
          </cell>
          <cell r="H191">
            <v>200</v>
          </cell>
        </row>
        <row r="192">
          <cell r="Y192">
            <v>1000</v>
          </cell>
          <cell r="Z192">
            <v>0</v>
          </cell>
          <cell r="AA192">
            <v>0</v>
          </cell>
        </row>
        <row r="196">
          <cell r="F196">
            <v>0</v>
          </cell>
          <cell r="G196">
            <v>0</v>
          </cell>
          <cell r="H196">
            <v>640</v>
          </cell>
        </row>
        <row r="198">
          <cell r="W198">
            <v>700</v>
          </cell>
          <cell r="X198">
            <v>0</v>
          </cell>
        </row>
        <row r="200">
          <cell r="N200">
            <v>1150</v>
          </cell>
          <cell r="O200">
            <v>0</v>
          </cell>
          <cell r="P200">
            <v>0</v>
          </cell>
        </row>
        <row r="201">
          <cell r="L201">
            <v>712</v>
          </cell>
          <cell r="M201">
            <v>0</v>
          </cell>
          <cell r="U201">
            <v>0</v>
          </cell>
          <cell r="V201">
            <v>712</v>
          </cell>
        </row>
        <row r="202">
          <cell r="N202">
            <v>0</v>
          </cell>
          <cell r="O202">
            <v>0</v>
          </cell>
          <cell r="P202">
            <v>576</v>
          </cell>
          <cell r="U202">
            <v>2000</v>
          </cell>
          <cell r="V202">
            <v>0</v>
          </cell>
        </row>
        <row r="203">
          <cell r="S203">
            <v>0</v>
          </cell>
          <cell r="T203">
            <v>496</v>
          </cell>
        </row>
        <row r="207">
          <cell r="F207">
            <v>0</v>
          </cell>
          <cell r="G207">
            <v>0</v>
          </cell>
          <cell r="H207">
            <v>0</v>
          </cell>
          <cell r="U207">
            <v>0</v>
          </cell>
          <cell r="V207">
            <v>784</v>
          </cell>
        </row>
        <row r="215">
          <cell r="F215">
            <v>0</v>
          </cell>
          <cell r="G215">
            <v>0</v>
          </cell>
          <cell r="H215">
            <v>0</v>
          </cell>
          <cell r="W215">
            <v>500</v>
          </cell>
          <cell r="X215">
            <v>0</v>
          </cell>
        </row>
        <row r="224">
          <cell r="F224">
            <v>0</v>
          </cell>
          <cell r="G224">
            <v>0</v>
          </cell>
          <cell r="H224">
            <v>0</v>
          </cell>
          <cell r="Q224">
            <v>0</v>
          </cell>
          <cell r="R224">
            <v>2500</v>
          </cell>
          <cell r="W224">
            <v>10000</v>
          </cell>
          <cell r="X224">
            <v>0</v>
          </cell>
        </row>
        <row r="292">
          <cell r="N292">
            <v>868</v>
          </cell>
          <cell r="O292">
            <v>0</v>
          </cell>
          <cell r="P292">
            <v>0</v>
          </cell>
        </row>
      </sheetData>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mgnliners.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67D4A-8547-4AAF-A2DB-5C498CAAD68F}">
  <sheetPr>
    <tabColor theme="9" tint="-0.249977111117893"/>
    <pageSetUpPr fitToPage="1"/>
  </sheetPr>
  <dimension ref="A2:Z251"/>
  <sheetViews>
    <sheetView tabSelected="1" view="pageBreakPreview" topLeftCell="C1" zoomScale="60" zoomScaleNormal="70" workbookViewId="0">
      <selection activeCell="AB13" sqref="AB13"/>
    </sheetView>
  </sheetViews>
  <sheetFormatPr defaultColWidth="8.85546875" defaultRowHeight="11.25" customHeight="1" x14ac:dyDescent="0.2"/>
  <cols>
    <col min="1" max="1" width="4.140625" style="28" hidden="1" customWidth="1"/>
    <col min="2" max="2" width="14.140625" style="29" hidden="1" customWidth="1"/>
    <col min="3" max="3" width="34.7109375" style="7" customWidth="1"/>
    <col min="4" max="4" width="6.28515625" style="7" customWidth="1"/>
    <col min="5" max="5" width="10.42578125" style="37" hidden="1" customWidth="1"/>
    <col min="6" max="6" width="7.42578125" style="38" hidden="1" customWidth="1"/>
    <col min="7" max="7" width="11.140625" style="38" hidden="1" customWidth="1"/>
    <col min="8" max="10" width="8.28515625" style="7" hidden="1" customWidth="1"/>
    <col min="11" max="11" width="8.28515625" style="96" customWidth="1"/>
    <col min="12" max="12" width="8.28515625" style="7" customWidth="1"/>
    <col min="13" max="13" width="9.85546875" style="7" customWidth="1"/>
    <col min="14" max="21" width="8.28515625" style="7" customWidth="1"/>
    <col min="22" max="22" width="9.7109375" style="7" bestFit="1" customWidth="1"/>
    <col min="23" max="23" width="10" style="14" bestFit="1" customWidth="1"/>
    <col min="24" max="24" width="15.28515625" style="17" hidden="1" customWidth="1"/>
    <col min="25" max="25" width="3.5703125" style="17" customWidth="1"/>
    <col min="26" max="26" width="0" style="11" hidden="1" customWidth="1"/>
    <col min="27" max="271" width="8.85546875" style="11"/>
    <col min="272" max="272" width="4.140625" style="11" customWidth="1"/>
    <col min="273" max="273" width="42.85546875" style="11" customWidth="1"/>
    <col min="274" max="274" width="4.7109375" style="11" customWidth="1"/>
    <col min="275" max="275" width="10.85546875" style="11" customWidth="1"/>
    <col min="276" max="276" width="10.7109375" style="11" customWidth="1"/>
    <col min="277" max="277" width="7.42578125" style="11" customWidth="1"/>
    <col min="278" max="278" width="10.85546875" style="11" bestFit="1" customWidth="1"/>
    <col min="279" max="279" width="34.28515625" style="11" customWidth="1"/>
    <col min="280" max="280" width="10.28515625" style="11" bestFit="1" customWidth="1"/>
    <col min="281" max="527" width="8.85546875" style="11"/>
    <col min="528" max="528" width="4.140625" style="11" customWidth="1"/>
    <col min="529" max="529" width="42.85546875" style="11" customWidth="1"/>
    <col min="530" max="530" width="4.7109375" style="11" customWidth="1"/>
    <col min="531" max="531" width="10.85546875" style="11" customWidth="1"/>
    <col min="532" max="532" width="10.7109375" style="11" customWidth="1"/>
    <col min="533" max="533" width="7.42578125" style="11" customWidth="1"/>
    <col min="534" max="534" width="10.85546875" style="11" bestFit="1" customWidth="1"/>
    <col min="535" max="535" width="34.28515625" style="11" customWidth="1"/>
    <col min="536" max="536" width="10.28515625" style="11" bestFit="1" customWidth="1"/>
    <col min="537" max="783" width="8.85546875" style="11"/>
    <col min="784" max="784" width="4.140625" style="11" customWidth="1"/>
    <col min="785" max="785" width="42.85546875" style="11" customWidth="1"/>
    <col min="786" max="786" width="4.7109375" style="11" customWidth="1"/>
    <col min="787" max="787" width="10.85546875" style="11" customWidth="1"/>
    <col min="788" max="788" width="10.7109375" style="11" customWidth="1"/>
    <col min="789" max="789" width="7.42578125" style="11" customWidth="1"/>
    <col min="790" max="790" width="10.85546875" style="11" bestFit="1" customWidth="1"/>
    <col min="791" max="791" width="34.28515625" style="11" customWidth="1"/>
    <col min="792" max="792" width="10.28515625" style="11" bestFit="1" customWidth="1"/>
    <col min="793" max="1039" width="8.85546875" style="11"/>
    <col min="1040" max="1040" width="4.140625" style="11" customWidth="1"/>
    <col min="1041" max="1041" width="42.85546875" style="11" customWidth="1"/>
    <col min="1042" max="1042" width="4.7109375" style="11" customWidth="1"/>
    <col min="1043" max="1043" width="10.85546875" style="11" customWidth="1"/>
    <col min="1044" max="1044" width="10.7109375" style="11" customWidth="1"/>
    <col min="1045" max="1045" width="7.42578125" style="11" customWidth="1"/>
    <col min="1046" max="1046" width="10.85546875" style="11" bestFit="1" customWidth="1"/>
    <col min="1047" max="1047" width="34.28515625" style="11" customWidth="1"/>
    <col min="1048" max="1048" width="10.28515625" style="11" bestFit="1" customWidth="1"/>
    <col min="1049" max="1295" width="8.85546875" style="11"/>
    <col min="1296" max="1296" width="4.140625" style="11" customWidth="1"/>
    <col min="1297" max="1297" width="42.85546875" style="11" customWidth="1"/>
    <col min="1298" max="1298" width="4.7109375" style="11" customWidth="1"/>
    <col min="1299" max="1299" width="10.85546875" style="11" customWidth="1"/>
    <col min="1300" max="1300" width="10.7109375" style="11" customWidth="1"/>
    <col min="1301" max="1301" width="7.42578125" style="11" customWidth="1"/>
    <col min="1302" max="1302" width="10.85546875" style="11" bestFit="1" customWidth="1"/>
    <col min="1303" max="1303" width="34.28515625" style="11" customWidth="1"/>
    <col min="1304" max="1304" width="10.28515625" style="11" bestFit="1" customWidth="1"/>
    <col min="1305" max="1551" width="8.85546875" style="11"/>
    <col min="1552" max="1552" width="4.140625" style="11" customWidth="1"/>
    <col min="1553" max="1553" width="42.85546875" style="11" customWidth="1"/>
    <col min="1554" max="1554" width="4.7109375" style="11" customWidth="1"/>
    <col min="1555" max="1555" width="10.85546875" style="11" customWidth="1"/>
    <col min="1556" max="1556" width="10.7109375" style="11" customWidth="1"/>
    <col min="1557" max="1557" width="7.42578125" style="11" customWidth="1"/>
    <col min="1558" max="1558" width="10.85546875" style="11" bestFit="1" customWidth="1"/>
    <col min="1559" max="1559" width="34.28515625" style="11" customWidth="1"/>
    <col min="1560" max="1560" width="10.28515625" style="11" bestFit="1" customWidth="1"/>
    <col min="1561" max="1807" width="8.85546875" style="11"/>
    <col min="1808" max="1808" width="4.140625" style="11" customWidth="1"/>
    <col min="1809" max="1809" width="42.85546875" style="11" customWidth="1"/>
    <col min="1810" max="1810" width="4.7109375" style="11" customWidth="1"/>
    <col min="1811" max="1811" width="10.85546875" style="11" customWidth="1"/>
    <col min="1812" max="1812" width="10.7109375" style="11" customWidth="1"/>
    <col min="1813" max="1813" width="7.42578125" style="11" customWidth="1"/>
    <col min="1814" max="1814" width="10.85546875" style="11" bestFit="1" customWidth="1"/>
    <col min="1815" max="1815" width="34.28515625" style="11" customWidth="1"/>
    <col min="1816" max="1816" width="10.28515625" style="11" bestFit="1" customWidth="1"/>
    <col min="1817" max="2063" width="8.85546875" style="11"/>
    <col min="2064" max="2064" width="4.140625" style="11" customWidth="1"/>
    <col min="2065" max="2065" width="42.85546875" style="11" customWidth="1"/>
    <col min="2066" max="2066" width="4.7109375" style="11" customWidth="1"/>
    <col min="2067" max="2067" width="10.85546875" style="11" customWidth="1"/>
    <col min="2068" max="2068" width="10.7109375" style="11" customWidth="1"/>
    <col min="2069" max="2069" width="7.42578125" style="11" customWidth="1"/>
    <col min="2070" max="2070" width="10.85546875" style="11" bestFit="1" customWidth="1"/>
    <col min="2071" max="2071" width="34.28515625" style="11" customWidth="1"/>
    <col min="2072" max="2072" width="10.28515625" style="11" bestFit="1" customWidth="1"/>
    <col min="2073" max="2319" width="8.85546875" style="11"/>
    <col min="2320" max="2320" width="4.140625" style="11" customWidth="1"/>
    <col min="2321" max="2321" width="42.85546875" style="11" customWidth="1"/>
    <col min="2322" max="2322" width="4.7109375" style="11" customWidth="1"/>
    <col min="2323" max="2323" width="10.85546875" style="11" customWidth="1"/>
    <col min="2324" max="2324" width="10.7109375" style="11" customWidth="1"/>
    <col min="2325" max="2325" width="7.42578125" style="11" customWidth="1"/>
    <col min="2326" max="2326" width="10.85546875" style="11" bestFit="1" customWidth="1"/>
    <col min="2327" max="2327" width="34.28515625" style="11" customWidth="1"/>
    <col min="2328" max="2328" width="10.28515625" style="11" bestFit="1" customWidth="1"/>
    <col min="2329" max="2575" width="8.85546875" style="11"/>
    <col min="2576" max="2576" width="4.140625" style="11" customWidth="1"/>
    <col min="2577" max="2577" width="42.85546875" style="11" customWidth="1"/>
    <col min="2578" max="2578" width="4.7109375" style="11" customWidth="1"/>
    <col min="2579" max="2579" width="10.85546875" style="11" customWidth="1"/>
    <col min="2580" max="2580" width="10.7109375" style="11" customWidth="1"/>
    <col min="2581" max="2581" width="7.42578125" style="11" customWidth="1"/>
    <col min="2582" max="2582" width="10.85546875" style="11" bestFit="1" customWidth="1"/>
    <col min="2583" max="2583" width="34.28515625" style="11" customWidth="1"/>
    <col min="2584" max="2584" width="10.28515625" style="11" bestFit="1" customWidth="1"/>
    <col min="2585" max="2831" width="8.85546875" style="11"/>
    <col min="2832" max="2832" width="4.140625" style="11" customWidth="1"/>
    <col min="2833" max="2833" width="42.85546875" style="11" customWidth="1"/>
    <col min="2834" max="2834" width="4.7109375" style="11" customWidth="1"/>
    <col min="2835" max="2835" width="10.85546875" style="11" customWidth="1"/>
    <col min="2836" max="2836" width="10.7109375" style="11" customWidth="1"/>
    <col min="2837" max="2837" width="7.42578125" style="11" customWidth="1"/>
    <col min="2838" max="2838" width="10.85546875" style="11" bestFit="1" customWidth="1"/>
    <col min="2839" max="2839" width="34.28515625" style="11" customWidth="1"/>
    <col min="2840" max="2840" width="10.28515625" style="11" bestFit="1" customWidth="1"/>
    <col min="2841" max="3087" width="8.85546875" style="11"/>
    <col min="3088" max="3088" width="4.140625" style="11" customWidth="1"/>
    <col min="3089" max="3089" width="42.85546875" style="11" customWidth="1"/>
    <col min="3090" max="3090" width="4.7109375" style="11" customWidth="1"/>
    <col min="3091" max="3091" width="10.85546875" style="11" customWidth="1"/>
    <col min="3092" max="3092" width="10.7109375" style="11" customWidth="1"/>
    <col min="3093" max="3093" width="7.42578125" style="11" customWidth="1"/>
    <col min="3094" max="3094" width="10.85546875" style="11" bestFit="1" customWidth="1"/>
    <col min="3095" max="3095" width="34.28515625" style="11" customWidth="1"/>
    <col min="3096" max="3096" width="10.28515625" style="11" bestFit="1" customWidth="1"/>
    <col min="3097" max="3343" width="8.85546875" style="11"/>
    <col min="3344" max="3344" width="4.140625" style="11" customWidth="1"/>
    <col min="3345" max="3345" width="42.85546875" style="11" customWidth="1"/>
    <col min="3346" max="3346" width="4.7109375" style="11" customWidth="1"/>
    <col min="3347" max="3347" width="10.85546875" style="11" customWidth="1"/>
    <col min="3348" max="3348" width="10.7109375" style="11" customWidth="1"/>
    <col min="3349" max="3349" width="7.42578125" style="11" customWidth="1"/>
    <col min="3350" max="3350" width="10.85546875" style="11" bestFit="1" customWidth="1"/>
    <col min="3351" max="3351" width="34.28515625" style="11" customWidth="1"/>
    <col min="3352" max="3352" width="10.28515625" style="11" bestFit="1" customWidth="1"/>
    <col min="3353" max="3599" width="8.85546875" style="11"/>
    <col min="3600" max="3600" width="4.140625" style="11" customWidth="1"/>
    <col min="3601" max="3601" width="42.85546875" style="11" customWidth="1"/>
    <col min="3602" max="3602" width="4.7109375" style="11" customWidth="1"/>
    <col min="3603" max="3603" width="10.85546875" style="11" customWidth="1"/>
    <col min="3604" max="3604" width="10.7109375" style="11" customWidth="1"/>
    <col min="3605" max="3605" width="7.42578125" style="11" customWidth="1"/>
    <col min="3606" max="3606" width="10.85546875" style="11" bestFit="1" customWidth="1"/>
    <col min="3607" max="3607" width="34.28515625" style="11" customWidth="1"/>
    <col min="3608" max="3608" width="10.28515625" style="11" bestFit="1" customWidth="1"/>
    <col min="3609" max="3855" width="8.85546875" style="11"/>
    <col min="3856" max="3856" width="4.140625" style="11" customWidth="1"/>
    <col min="3857" max="3857" width="42.85546875" style="11" customWidth="1"/>
    <col min="3858" max="3858" width="4.7109375" style="11" customWidth="1"/>
    <col min="3859" max="3859" width="10.85546875" style="11" customWidth="1"/>
    <col min="3860" max="3860" width="10.7109375" style="11" customWidth="1"/>
    <col min="3861" max="3861" width="7.42578125" style="11" customWidth="1"/>
    <col min="3862" max="3862" width="10.85546875" style="11" bestFit="1" customWidth="1"/>
    <col min="3863" max="3863" width="34.28515625" style="11" customWidth="1"/>
    <col min="3864" max="3864" width="10.28515625" style="11" bestFit="1" customWidth="1"/>
    <col min="3865" max="4111" width="8.85546875" style="11"/>
    <col min="4112" max="4112" width="4.140625" style="11" customWidth="1"/>
    <col min="4113" max="4113" width="42.85546875" style="11" customWidth="1"/>
    <col min="4114" max="4114" width="4.7109375" style="11" customWidth="1"/>
    <col min="4115" max="4115" width="10.85546875" style="11" customWidth="1"/>
    <col min="4116" max="4116" width="10.7109375" style="11" customWidth="1"/>
    <col min="4117" max="4117" width="7.42578125" style="11" customWidth="1"/>
    <col min="4118" max="4118" width="10.85546875" style="11" bestFit="1" customWidth="1"/>
    <col min="4119" max="4119" width="34.28515625" style="11" customWidth="1"/>
    <col min="4120" max="4120" width="10.28515625" style="11" bestFit="1" customWidth="1"/>
    <col min="4121" max="4367" width="8.85546875" style="11"/>
    <col min="4368" max="4368" width="4.140625" style="11" customWidth="1"/>
    <col min="4369" max="4369" width="42.85546875" style="11" customWidth="1"/>
    <col min="4370" max="4370" width="4.7109375" style="11" customWidth="1"/>
    <col min="4371" max="4371" width="10.85546875" style="11" customWidth="1"/>
    <col min="4372" max="4372" width="10.7109375" style="11" customWidth="1"/>
    <col min="4373" max="4373" width="7.42578125" style="11" customWidth="1"/>
    <col min="4374" max="4374" width="10.85546875" style="11" bestFit="1" customWidth="1"/>
    <col min="4375" max="4375" width="34.28515625" style="11" customWidth="1"/>
    <col min="4376" max="4376" width="10.28515625" style="11" bestFit="1" customWidth="1"/>
    <col min="4377" max="4623" width="8.85546875" style="11"/>
    <col min="4624" max="4624" width="4.140625" style="11" customWidth="1"/>
    <col min="4625" max="4625" width="42.85546875" style="11" customWidth="1"/>
    <col min="4626" max="4626" width="4.7109375" style="11" customWidth="1"/>
    <col min="4627" max="4627" width="10.85546875" style="11" customWidth="1"/>
    <col min="4628" max="4628" width="10.7109375" style="11" customWidth="1"/>
    <col min="4629" max="4629" width="7.42578125" style="11" customWidth="1"/>
    <col min="4630" max="4630" width="10.85546875" style="11" bestFit="1" customWidth="1"/>
    <col min="4631" max="4631" width="34.28515625" style="11" customWidth="1"/>
    <col min="4632" max="4632" width="10.28515625" style="11" bestFit="1" customWidth="1"/>
    <col min="4633" max="4879" width="8.85546875" style="11"/>
    <col min="4880" max="4880" width="4.140625" style="11" customWidth="1"/>
    <col min="4881" max="4881" width="42.85546875" style="11" customWidth="1"/>
    <col min="4882" max="4882" width="4.7109375" style="11" customWidth="1"/>
    <col min="4883" max="4883" width="10.85546875" style="11" customWidth="1"/>
    <col min="4884" max="4884" width="10.7109375" style="11" customWidth="1"/>
    <col min="4885" max="4885" width="7.42578125" style="11" customWidth="1"/>
    <col min="4886" max="4886" width="10.85546875" style="11" bestFit="1" customWidth="1"/>
    <col min="4887" max="4887" width="34.28515625" style="11" customWidth="1"/>
    <col min="4888" max="4888" width="10.28515625" style="11" bestFit="1" customWidth="1"/>
    <col min="4889" max="5135" width="8.85546875" style="11"/>
    <col min="5136" max="5136" width="4.140625" style="11" customWidth="1"/>
    <col min="5137" max="5137" width="42.85546875" style="11" customWidth="1"/>
    <col min="5138" max="5138" width="4.7109375" style="11" customWidth="1"/>
    <col min="5139" max="5139" width="10.85546875" style="11" customWidth="1"/>
    <col min="5140" max="5140" width="10.7109375" style="11" customWidth="1"/>
    <col min="5141" max="5141" width="7.42578125" style="11" customWidth="1"/>
    <col min="5142" max="5142" width="10.85546875" style="11" bestFit="1" customWidth="1"/>
    <col min="5143" max="5143" width="34.28515625" style="11" customWidth="1"/>
    <col min="5144" max="5144" width="10.28515625" style="11" bestFit="1" customWidth="1"/>
    <col min="5145" max="5391" width="8.85546875" style="11"/>
    <col min="5392" max="5392" width="4.140625" style="11" customWidth="1"/>
    <col min="5393" max="5393" width="42.85546875" style="11" customWidth="1"/>
    <col min="5394" max="5394" width="4.7109375" style="11" customWidth="1"/>
    <col min="5395" max="5395" width="10.85546875" style="11" customWidth="1"/>
    <col min="5396" max="5396" width="10.7109375" style="11" customWidth="1"/>
    <col min="5397" max="5397" width="7.42578125" style="11" customWidth="1"/>
    <col min="5398" max="5398" width="10.85546875" style="11" bestFit="1" customWidth="1"/>
    <col min="5399" max="5399" width="34.28515625" style="11" customWidth="1"/>
    <col min="5400" max="5400" width="10.28515625" style="11" bestFit="1" customWidth="1"/>
    <col min="5401" max="5647" width="8.85546875" style="11"/>
    <col min="5648" max="5648" width="4.140625" style="11" customWidth="1"/>
    <col min="5649" max="5649" width="42.85546875" style="11" customWidth="1"/>
    <col min="5650" max="5650" width="4.7109375" style="11" customWidth="1"/>
    <col min="5651" max="5651" width="10.85546875" style="11" customWidth="1"/>
    <col min="5652" max="5652" width="10.7109375" style="11" customWidth="1"/>
    <col min="5653" max="5653" width="7.42578125" style="11" customWidth="1"/>
    <col min="5654" max="5654" width="10.85546875" style="11" bestFit="1" customWidth="1"/>
    <col min="5655" max="5655" width="34.28515625" style="11" customWidth="1"/>
    <col min="5656" max="5656" width="10.28515625" style="11" bestFit="1" customWidth="1"/>
    <col min="5657" max="5903" width="8.85546875" style="11"/>
    <col min="5904" max="5904" width="4.140625" style="11" customWidth="1"/>
    <col min="5905" max="5905" width="42.85546875" style="11" customWidth="1"/>
    <col min="5906" max="5906" width="4.7109375" style="11" customWidth="1"/>
    <col min="5907" max="5907" width="10.85546875" style="11" customWidth="1"/>
    <col min="5908" max="5908" width="10.7109375" style="11" customWidth="1"/>
    <col min="5909" max="5909" width="7.42578125" style="11" customWidth="1"/>
    <col min="5910" max="5910" width="10.85546875" style="11" bestFit="1" customWidth="1"/>
    <col min="5911" max="5911" width="34.28515625" style="11" customWidth="1"/>
    <col min="5912" max="5912" width="10.28515625" style="11" bestFit="1" customWidth="1"/>
    <col min="5913" max="6159" width="8.85546875" style="11"/>
    <col min="6160" max="6160" width="4.140625" style="11" customWidth="1"/>
    <col min="6161" max="6161" width="42.85546875" style="11" customWidth="1"/>
    <col min="6162" max="6162" width="4.7109375" style="11" customWidth="1"/>
    <col min="6163" max="6163" width="10.85546875" style="11" customWidth="1"/>
    <col min="6164" max="6164" width="10.7109375" style="11" customWidth="1"/>
    <col min="6165" max="6165" width="7.42578125" style="11" customWidth="1"/>
    <col min="6166" max="6166" width="10.85546875" style="11" bestFit="1" customWidth="1"/>
    <col min="6167" max="6167" width="34.28515625" style="11" customWidth="1"/>
    <col min="6168" max="6168" width="10.28515625" style="11" bestFit="1" customWidth="1"/>
    <col min="6169" max="6415" width="8.85546875" style="11"/>
    <col min="6416" max="6416" width="4.140625" style="11" customWidth="1"/>
    <col min="6417" max="6417" width="42.85546875" style="11" customWidth="1"/>
    <col min="6418" max="6418" width="4.7109375" style="11" customWidth="1"/>
    <col min="6419" max="6419" width="10.85546875" style="11" customWidth="1"/>
    <col min="6420" max="6420" width="10.7109375" style="11" customWidth="1"/>
    <col min="6421" max="6421" width="7.42578125" style="11" customWidth="1"/>
    <col min="6422" max="6422" width="10.85546875" style="11" bestFit="1" customWidth="1"/>
    <col min="6423" max="6423" width="34.28515625" style="11" customWidth="1"/>
    <col min="6424" max="6424" width="10.28515625" style="11" bestFit="1" customWidth="1"/>
    <col min="6425" max="6671" width="8.85546875" style="11"/>
    <col min="6672" max="6672" width="4.140625" style="11" customWidth="1"/>
    <col min="6673" max="6673" width="42.85546875" style="11" customWidth="1"/>
    <col min="6674" max="6674" width="4.7109375" style="11" customWidth="1"/>
    <col min="6675" max="6675" width="10.85546875" style="11" customWidth="1"/>
    <col min="6676" max="6676" width="10.7109375" style="11" customWidth="1"/>
    <col min="6677" max="6677" width="7.42578125" style="11" customWidth="1"/>
    <col min="6678" max="6678" width="10.85546875" style="11" bestFit="1" customWidth="1"/>
    <col min="6679" max="6679" width="34.28515625" style="11" customWidth="1"/>
    <col min="6680" max="6680" width="10.28515625" style="11" bestFit="1" customWidth="1"/>
    <col min="6681" max="6927" width="8.85546875" style="11"/>
    <col min="6928" max="6928" width="4.140625" style="11" customWidth="1"/>
    <col min="6929" max="6929" width="42.85546875" style="11" customWidth="1"/>
    <col min="6930" max="6930" width="4.7109375" style="11" customWidth="1"/>
    <col min="6931" max="6931" width="10.85546875" style="11" customWidth="1"/>
    <col min="6932" max="6932" width="10.7109375" style="11" customWidth="1"/>
    <col min="6933" max="6933" width="7.42578125" style="11" customWidth="1"/>
    <col min="6934" max="6934" width="10.85546875" style="11" bestFit="1" customWidth="1"/>
    <col min="6935" max="6935" width="34.28515625" style="11" customWidth="1"/>
    <col min="6936" max="6936" width="10.28515625" style="11" bestFit="1" customWidth="1"/>
    <col min="6937" max="7183" width="8.85546875" style="11"/>
    <col min="7184" max="7184" width="4.140625" style="11" customWidth="1"/>
    <col min="7185" max="7185" width="42.85546875" style="11" customWidth="1"/>
    <col min="7186" max="7186" width="4.7109375" style="11" customWidth="1"/>
    <col min="7187" max="7187" width="10.85546875" style="11" customWidth="1"/>
    <col min="7188" max="7188" width="10.7109375" style="11" customWidth="1"/>
    <col min="7189" max="7189" width="7.42578125" style="11" customWidth="1"/>
    <col min="7190" max="7190" width="10.85546875" style="11" bestFit="1" customWidth="1"/>
    <col min="7191" max="7191" width="34.28515625" style="11" customWidth="1"/>
    <col min="7192" max="7192" width="10.28515625" style="11" bestFit="1" customWidth="1"/>
    <col min="7193" max="7439" width="8.85546875" style="11"/>
    <col min="7440" max="7440" width="4.140625" style="11" customWidth="1"/>
    <col min="7441" max="7441" width="42.85546875" style="11" customWidth="1"/>
    <col min="7442" max="7442" width="4.7109375" style="11" customWidth="1"/>
    <col min="7443" max="7443" width="10.85546875" style="11" customWidth="1"/>
    <col min="7444" max="7444" width="10.7109375" style="11" customWidth="1"/>
    <col min="7445" max="7445" width="7.42578125" style="11" customWidth="1"/>
    <col min="7446" max="7446" width="10.85546875" style="11" bestFit="1" customWidth="1"/>
    <col min="7447" max="7447" width="34.28515625" style="11" customWidth="1"/>
    <col min="7448" max="7448" width="10.28515625" style="11" bestFit="1" customWidth="1"/>
    <col min="7449" max="7695" width="8.85546875" style="11"/>
    <col min="7696" max="7696" width="4.140625" style="11" customWidth="1"/>
    <col min="7697" max="7697" width="42.85546875" style="11" customWidth="1"/>
    <col min="7698" max="7698" width="4.7109375" style="11" customWidth="1"/>
    <col min="7699" max="7699" width="10.85546875" style="11" customWidth="1"/>
    <col min="7700" max="7700" width="10.7109375" style="11" customWidth="1"/>
    <col min="7701" max="7701" width="7.42578125" style="11" customWidth="1"/>
    <col min="7702" max="7702" width="10.85546875" style="11" bestFit="1" customWidth="1"/>
    <col min="7703" max="7703" width="34.28515625" style="11" customWidth="1"/>
    <col min="7704" max="7704" width="10.28515625" style="11" bestFit="1" customWidth="1"/>
    <col min="7705" max="7951" width="8.85546875" style="11"/>
    <col min="7952" max="7952" width="4.140625" style="11" customWidth="1"/>
    <col min="7953" max="7953" width="42.85546875" style="11" customWidth="1"/>
    <col min="7954" max="7954" width="4.7109375" style="11" customWidth="1"/>
    <col min="7955" max="7955" width="10.85546875" style="11" customWidth="1"/>
    <col min="7956" max="7956" width="10.7109375" style="11" customWidth="1"/>
    <col min="7957" max="7957" width="7.42578125" style="11" customWidth="1"/>
    <col min="7958" max="7958" width="10.85546875" style="11" bestFit="1" customWidth="1"/>
    <col min="7959" max="7959" width="34.28515625" style="11" customWidth="1"/>
    <col min="7960" max="7960" width="10.28515625" style="11" bestFit="1" customWidth="1"/>
    <col min="7961" max="8207" width="8.85546875" style="11"/>
    <col min="8208" max="8208" width="4.140625" style="11" customWidth="1"/>
    <col min="8209" max="8209" width="42.85546875" style="11" customWidth="1"/>
    <col min="8210" max="8210" width="4.7109375" style="11" customWidth="1"/>
    <col min="8211" max="8211" width="10.85546875" style="11" customWidth="1"/>
    <col min="8212" max="8212" width="10.7109375" style="11" customWidth="1"/>
    <col min="8213" max="8213" width="7.42578125" style="11" customWidth="1"/>
    <col min="8214" max="8214" width="10.85546875" style="11" bestFit="1" customWidth="1"/>
    <col min="8215" max="8215" width="34.28515625" style="11" customWidth="1"/>
    <col min="8216" max="8216" width="10.28515625" style="11" bestFit="1" customWidth="1"/>
    <col min="8217" max="8463" width="8.85546875" style="11"/>
    <col min="8464" max="8464" width="4.140625" style="11" customWidth="1"/>
    <col min="8465" max="8465" width="42.85546875" style="11" customWidth="1"/>
    <col min="8466" max="8466" width="4.7109375" style="11" customWidth="1"/>
    <col min="8467" max="8467" width="10.85546875" style="11" customWidth="1"/>
    <col min="8468" max="8468" width="10.7109375" style="11" customWidth="1"/>
    <col min="8469" max="8469" width="7.42578125" style="11" customWidth="1"/>
    <col min="8470" max="8470" width="10.85546875" style="11" bestFit="1" customWidth="1"/>
    <col min="8471" max="8471" width="34.28515625" style="11" customWidth="1"/>
    <col min="8472" max="8472" width="10.28515625" style="11" bestFit="1" customWidth="1"/>
    <col min="8473" max="8719" width="8.85546875" style="11"/>
    <col min="8720" max="8720" width="4.140625" style="11" customWidth="1"/>
    <col min="8721" max="8721" width="42.85546875" style="11" customWidth="1"/>
    <col min="8722" max="8722" width="4.7109375" style="11" customWidth="1"/>
    <col min="8723" max="8723" width="10.85546875" style="11" customWidth="1"/>
    <col min="8724" max="8724" width="10.7109375" style="11" customWidth="1"/>
    <col min="8725" max="8725" width="7.42578125" style="11" customWidth="1"/>
    <col min="8726" max="8726" width="10.85546875" style="11" bestFit="1" customWidth="1"/>
    <col min="8727" max="8727" width="34.28515625" style="11" customWidth="1"/>
    <col min="8728" max="8728" width="10.28515625" style="11" bestFit="1" customWidth="1"/>
    <col min="8729" max="8975" width="8.85546875" style="11"/>
    <col min="8976" max="8976" width="4.140625" style="11" customWidth="1"/>
    <col min="8977" max="8977" width="42.85546875" style="11" customWidth="1"/>
    <col min="8978" max="8978" width="4.7109375" style="11" customWidth="1"/>
    <col min="8979" max="8979" width="10.85546875" style="11" customWidth="1"/>
    <col min="8980" max="8980" width="10.7109375" style="11" customWidth="1"/>
    <col min="8981" max="8981" width="7.42578125" style="11" customWidth="1"/>
    <col min="8982" max="8982" width="10.85546875" style="11" bestFit="1" customWidth="1"/>
    <col min="8983" max="8983" width="34.28515625" style="11" customWidth="1"/>
    <col min="8984" max="8984" width="10.28515625" style="11" bestFit="1" customWidth="1"/>
    <col min="8985" max="9231" width="8.85546875" style="11"/>
    <col min="9232" max="9232" width="4.140625" style="11" customWidth="1"/>
    <col min="9233" max="9233" width="42.85546875" style="11" customWidth="1"/>
    <col min="9234" max="9234" width="4.7109375" style="11" customWidth="1"/>
    <col min="9235" max="9235" width="10.85546875" style="11" customWidth="1"/>
    <col min="9236" max="9236" width="10.7109375" style="11" customWidth="1"/>
    <col min="9237" max="9237" width="7.42578125" style="11" customWidth="1"/>
    <col min="9238" max="9238" width="10.85546875" style="11" bestFit="1" customWidth="1"/>
    <col min="9239" max="9239" width="34.28515625" style="11" customWidth="1"/>
    <col min="9240" max="9240" width="10.28515625" style="11" bestFit="1" customWidth="1"/>
    <col min="9241" max="9487" width="8.85546875" style="11"/>
    <col min="9488" max="9488" width="4.140625" style="11" customWidth="1"/>
    <col min="9489" max="9489" width="42.85546875" style="11" customWidth="1"/>
    <col min="9490" max="9490" width="4.7109375" style="11" customWidth="1"/>
    <col min="9491" max="9491" width="10.85546875" style="11" customWidth="1"/>
    <col min="9492" max="9492" width="10.7109375" style="11" customWidth="1"/>
    <col min="9493" max="9493" width="7.42578125" style="11" customWidth="1"/>
    <col min="9494" max="9494" width="10.85546875" style="11" bestFit="1" customWidth="1"/>
    <col min="9495" max="9495" width="34.28515625" style="11" customWidth="1"/>
    <col min="9496" max="9496" width="10.28515625" style="11" bestFit="1" customWidth="1"/>
    <col min="9497" max="9743" width="8.85546875" style="11"/>
    <col min="9744" max="9744" width="4.140625" style="11" customWidth="1"/>
    <col min="9745" max="9745" width="42.85546875" style="11" customWidth="1"/>
    <col min="9746" max="9746" width="4.7109375" style="11" customWidth="1"/>
    <col min="9747" max="9747" width="10.85546875" style="11" customWidth="1"/>
    <col min="9748" max="9748" width="10.7109375" style="11" customWidth="1"/>
    <col min="9749" max="9749" width="7.42578125" style="11" customWidth="1"/>
    <col min="9750" max="9750" width="10.85546875" style="11" bestFit="1" customWidth="1"/>
    <col min="9751" max="9751" width="34.28515625" style="11" customWidth="1"/>
    <col min="9752" max="9752" width="10.28515625" style="11" bestFit="1" customWidth="1"/>
    <col min="9753" max="9999" width="8.85546875" style="11"/>
    <col min="10000" max="10000" width="4.140625" style="11" customWidth="1"/>
    <col min="10001" max="10001" width="42.85546875" style="11" customWidth="1"/>
    <col min="10002" max="10002" width="4.7109375" style="11" customWidth="1"/>
    <col min="10003" max="10003" width="10.85546875" style="11" customWidth="1"/>
    <col min="10004" max="10004" width="10.7109375" style="11" customWidth="1"/>
    <col min="10005" max="10005" width="7.42578125" style="11" customWidth="1"/>
    <col min="10006" max="10006" width="10.85546875" style="11" bestFit="1" customWidth="1"/>
    <col min="10007" max="10007" width="34.28515625" style="11" customWidth="1"/>
    <col min="10008" max="10008" width="10.28515625" style="11" bestFit="1" customWidth="1"/>
    <col min="10009" max="10255" width="8.85546875" style="11"/>
    <col min="10256" max="10256" width="4.140625" style="11" customWidth="1"/>
    <col min="10257" max="10257" width="42.85546875" style="11" customWidth="1"/>
    <col min="10258" max="10258" width="4.7109375" style="11" customWidth="1"/>
    <col min="10259" max="10259" width="10.85546875" style="11" customWidth="1"/>
    <col min="10260" max="10260" width="10.7109375" style="11" customWidth="1"/>
    <col min="10261" max="10261" width="7.42578125" style="11" customWidth="1"/>
    <col min="10262" max="10262" width="10.85546875" style="11" bestFit="1" customWidth="1"/>
    <col min="10263" max="10263" width="34.28515625" style="11" customWidth="1"/>
    <col min="10264" max="10264" width="10.28515625" style="11" bestFit="1" customWidth="1"/>
    <col min="10265" max="10511" width="8.85546875" style="11"/>
    <col min="10512" max="10512" width="4.140625" style="11" customWidth="1"/>
    <col min="10513" max="10513" width="42.85546875" style="11" customWidth="1"/>
    <col min="10514" max="10514" width="4.7109375" style="11" customWidth="1"/>
    <col min="10515" max="10515" width="10.85546875" style="11" customWidth="1"/>
    <col min="10516" max="10516" width="10.7109375" style="11" customWidth="1"/>
    <col min="10517" max="10517" width="7.42578125" style="11" customWidth="1"/>
    <col min="10518" max="10518" width="10.85546875" style="11" bestFit="1" customWidth="1"/>
    <col min="10519" max="10519" width="34.28515625" style="11" customWidth="1"/>
    <col min="10520" max="10520" width="10.28515625" style="11" bestFit="1" customWidth="1"/>
    <col min="10521" max="10767" width="8.85546875" style="11"/>
    <col min="10768" max="10768" width="4.140625" style="11" customWidth="1"/>
    <col min="10769" max="10769" width="42.85546875" style="11" customWidth="1"/>
    <col min="10770" max="10770" width="4.7109375" style="11" customWidth="1"/>
    <col min="10771" max="10771" width="10.85546875" style="11" customWidth="1"/>
    <col min="10772" max="10772" width="10.7109375" style="11" customWidth="1"/>
    <col min="10773" max="10773" width="7.42578125" style="11" customWidth="1"/>
    <col min="10774" max="10774" width="10.85546875" style="11" bestFit="1" customWidth="1"/>
    <col min="10775" max="10775" width="34.28515625" style="11" customWidth="1"/>
    <col min="10776" max="10776" width="10.28515625" style="11" bestFit="1" customWidth="1"/>
    <col min="10777" max="11023" width="8.85546875" style="11"/>
    <col min="11024" max="11024" width="4.140625" style="11" customWidth="1"/>
    <col min="11025" max="11025" width="42.85546875" style="11" customWidth="1"/>
    <col min="11026" max="11026" width="4.7109375" style="11" customWidth="1"/>
    <col min="11027" max="11027" width="10.85546875" style="11" customWidth="1"/>
    <col min="11028" max="11028" width="10.7109375" style="11" customWidth="1"/>
    <col min="11029" max="11029" width="7.42578125" style="11" customWidth="1"/>
    <col min="11030" max="11030" width="10.85546875" style="11" bestFit="1" customWidth="1"/>
    <col min="11031" max="11031" width="34.28515625" style="11" customWidth="1"/>
    <col min="11032" max="11032" width="10.28515625" style="11" bestFit="1" customWidth="1"/>
    <col min="11033" max="11279" width="8.85546875" style="11"/>
    <col min="11280" max="11280" width="4.140625" style="11" customWidth="1"/>
    <col min="11281" max="11281" width="42.85546875" style="11" customWidth="1"/>
    <col min="11282" max="11282" width="4.7109375" style="11" customWidth="1"/>
    <col min="11283" max="11283" width="10.85546875" style="11" customWidth="1"/>
    <col min="11284" max="11284" width="10.7109375" style="11" customWidth="1"/>
    <col min="11285" max="11285" width="7.42578125" style="11" customWidth="1"/>
    <col min="11286" max="11286" width="10.85546875" style="11" bestFit="1" customWidth="1"/>
    <col min="11287" max="11287" width="34.28515625" style="11" customWidth="1"/>
    <col min="11288" max="11288" width="10.28515625" style="11" bestFit="1" customWidth="1"/>
    <col min="11289" max="11535" width="8.85546875" style="11"/>
    <col min="11536" max="11536" width="4.140625" style="11" customWidth="1"/>
    <col min="11537" max="11537" width="42.85546875" style="11" customWidth="1"/>
    <col min="11538" max="11538" width="4.7109375" style="11" customWidth="1"/>
    <col min="11539" max="11539" width="10.85546875" style="11" customWidth="1"/>
    <col min="11540" max="11540" width="10.7109375" style="11" customWidth="1"/>
    <col min="11541" max="11541" width="7.42578125" style="11" customWidth="1"/>
    <col min="11542" max="11542" width="10.85546875" style="11" bestFit="1" customWidth="1"/>
    <col min="11543" max="11543" width="34.28515625" style="11" customWidth="1"/>
    <col min="11544" max="11544" width="10.28515625" style="11" bestFit="1" customWidth="1"/>
    <col min="11545" max="11791" width="8.85546875" style="11"/>
    <col min="11792" max="11792" width="4.140625" style="11" customWidth="1"/>
    <col min="11793" max="11793" width="42.85546875" style="11" customWidth="1"/>
    <col min="11794" max="11794" width="4.7109375" style="11" customWidth="1"/>
    <col min="11795" max="11795" width="10.85546875" style="11" customWidth="1"/>
    <col min="11796" max="11796" width="10.7109375" style="11" customWidth="1"/>
    <col min="11797" max="11797" width="7.42578125" style="11" customWidth="1"/>
    <col min="11798" max="11798" width="10.85546875" style="11" bestFit="1" customWidth="1"/>
    <col min="11799" max="11799" width="34.28515625" style="11" customWidth="1"/>
    <col min="11800" max="11800" width="10.28515625" style="11" bestFit="1" customWidth="1"/>
    <col min="11801" max="12047" width="8.85546875" style="11"/>
    <col min="12048" max="12048" width="4.140625" style="11" customWidth="1"/>
    <col min="12049" max="12049" width="42.85546875" style="11" customWidth="1"/>
    <col min="12050" max="12050" width="4.7109375" style="11" customWidth="1"/>
    <col min="12051" max="12051" width="10.85546875" style="11" customWidth="1"/>
    <col min="12052" max="12052" width="10.7109375" style="11" customWidth="1"/>
    <col min="12053" max="12053" width="7.42578125" style="11" customWidth="1"/>
    <col min="12054" max="12054" width="10.85546875" style="11" bestFit="1" customWidth="1"/>
    <col min="12055" max="12055" width="34.28515625" style="11" customWidth="1"/>
    <col min="12056" max="12056" width="10.28515625" style="11" bestFit="1" customWidth="1"/>
    <col min="12057" max="12303" width="8.85546875" style="11"/>
    <col min="12304" max="12304" width="4.140625" style="11" customWidth="1"/>
    <col min="12305" max="12305" width="42.85546875" style="11" customWidth="1"/>
    <col min="12306" max="12306" width="4.7109375" style="11" customWidth="1"/>
    <col min="12307" max="12307" width="10.85546875" style="11" customWidth="1"/>
    <col min="12308" max="12308" width="10.7109375" style="11" customWidth="1"/>
    <col min="12309" max="12309" width="7.42578125" style="11" customWidth="1"/>
    <col min="12310" max="12310" width="10.85546875" style="11" bestFit="1" customWidth="1"/>
    <col min="12311" max="12311" width="34.28515625" style="11" customWidth="1"/>
    <col min="12312" max="12312" width="10.28515625" style="11" bestFit="1" customWidth="1"/>
    <col min="12313" max="12559" width="8.85546875" style="11"/>
    <col min="12560" max="12560" width="4.140625" style="11" customWidth="1"/>
    <col min="12561" max="12561" width="42.85546875" style="11" customWidth="1"/>
    <col min="12562" max="12562" width="4.7109375" style="11" customWidth="1"/>
    <col min="12563" max="12563" width="10.85546875" style="11" customWidth="1"/>
    <col min="12564" max="12564" width="10.7109375" style="11" customWidth="1"/>
    <col min="12565" max="12565" width="7.42578125" style="11" customWidth="1"/>
    <col min="12566" max="12566" width="10.85546875" style="11" bestFit="1" customWidth="1"/>
    <col min="12567" max="12567" width="34.28515625" style="11" customWidth="1"/>
    <col min="12568" max="12568" width="10.28515625" style="11" bestFit="1" customWidth="1"/>
    <col min="12569" max="12815" width="8.85546875" style="11"/>
    <col min="12816" max="12816" width="4.140625" style="11" customWidth="1"/>
    <col min="12817" max="12817" width="42.85546875" style="11" customWidth="1"/>
    <col min="12818" max="12818" width="4.7109375" style="11" customWidth="1"/>
    <col min="12819" max="12819" width="10.85546875" style="11" customWidth="1"/>
    <col min="12820" max="12820" width="10.7109375" style="11" customWidth="1"/>
    <col min="12821" max="12821" width="7.42578125" style="11" customWidth="1"/>
    <col min="12822" max="12822" width="10.85546875" style="11" bestFit="1" customWidth="1"/>
    <col min="12823" max="12823" width="34.28515625" style="11" customWidth="1"/>
    <col min="12824" max="12824" width="10.28515625" style="11" bestFit="1" customWidth="1"/>
    <col min="12825" max="13071" width="8.85546875" style="11"/>
    <col min="13072" max="13072" width="4.140625" style="11" customWidth="1"/>
    <col min="13073" max="13073" width="42.85546875" style="11" customWidth="1"/>
    <col min="13074" max="13074" width="4.7109375" style="11" customWidth="1"/>
    <col min="13075" max="13075" width="10.85546875" style="11" customWidth="1"/>
    <col min="13076" max="13076" width="10.7109375" style="11" customWidth="1"/>
    <col min="13077" max="13077" width="7.42578125" style="11" customWidth="1"/>
    <col min="13078" max="13078" width="10.85546875" style="11" bestFit="1" customWidth="1"/>
    <col min="13079" max="13079" width="34.28515625" style="11" customWidth="1"/>
    <col min="13080" max="13080" width="10.28515625" style="11" bestFit="1" customWidth="1"/>
    <col min="13081" max="13327" width="8.85546875" style="11"/>
    <col min="13328" max="13328" width="4.140625" style="11" customWidth="1"/>
    <col min="13329" max="13329" width="42.85546875" style="11" customWidth="1"/>
    <col min="13330" max="13330" width="4.7109375" style="11" customWidth="1"/>
    <col min="13331" max="13331" width="10.85546875" style="11" customWidth="1"/>
    <col min="13332" max="13332" width="10.7109375" style="11" customWidth="1"/>
    <col min="13333" max="13333" width="7.42578125" style="11" customWidth="1"/>
    <col min="13334" max="13334" width="10.85546875" style="11" bestFit="1" customWidth="1"/>
    <col min="13335" max="13335" width="34.28515625" style="11" customWidth="1"/>
    <col min="13336" max="13336" width="10.28515625" style="11" bestFit="1" customWidth="1"/>
    <col min="13337" max="13583" width="8.85546875" style="11"/>
    <col min="13584" max="13584" width="4.140625" style="11" customWidth="1"/>
    <col min="13585" max="13585" width="42.85546875" style="11" customWidth="1"/>
    <col min="13586" max="13586" width="4.7109375" style="11" customWidth="1"/>
    <col min="13587" max="13587" width="10.85546875" style="11" customWidth="1"/>
    <col min="13588" max="13588" width="10.7109375" style="11" customWidth="1"/>
    <col min="13589" max="13589" width="7.42578125" style="11" customWidth="1"/>
    <col min="13590" max="13590" width="10.85546875" style="11" bestFit="1" customWidth="1"/>
    <col min="13591" max="13591" width="34.28515625" style="11" customWidth="1"/>
    <col min="13592" max="13592" width="10.28515625" style="11" bestFit="1" customWidth="1"/>
    <col min="13593" max="13839" width="8.85546875" style="11"/>
    <col min="13840" max="13840" width="4.140625" style="11" customWidth="1"/>
    <col min="13841" max="13841" width="42.85546875" style="11" customWidth="1"/>
    <col min="13842" max="13842" width="4.7109375" style="11" customWidth="1"/>
    <col min="13843" max="13843" width="10.85546875" style="11" customWidth="1"/>
    <col min="13844" max="13844" width="10.7109375" style="11" customWidth="1"/>
    <col min="13845" max="13845" width="7.42578125" style="11" customWidth="1"/>
    <col min="13846" max="13846" width="10.85546875" style="11" bestFit="1" customWidth="1"/>
    <col min="13847" max="13847" width="34.28515625" style="11" customWidth="1"/>
    <col min="13848" max="13848" width="10.28515625" style="11" bestFit="1" customWidth="1"/>
    <col min="13849" max="14095" width="8.85546875" style="11"/>
    <col min="14096" max="14096" width="4.140625" style="11" customWidth="1"/>
    <col min="14097" max="14097" width="42.85546875" style="11" customWidth="1"/>
    <col min="14098" max="14098" width="4.7109375" style="11" customWidth="1"/>
    <col min="14099" max="14099" width="10.85546875" style="11" customWidth="1"/>
    <col min="14100" max="14100" width="10.7109375" style="11" customWidth="1"/>
    <col min="14101" max="14101" width="7.42578125" style="11" customWidth="1"/>
    <col min="14102" max="14102" width="10.85546875" style="11" bestFit="1" customWidth="1"/>
    <col min="14103" max="14103" width="34.28515625" style="11" customWidth="1"/>
    <col min="14104" max="14104" width="10.28515625" style="11" bestFit="1" customWidth="1"/>
    <col min="14105" max="14351" width="8.85546875" style="11"/>
    <col min="14352" max="14352" width="4.140625" style="11" customWidth="1"/>
    <col min="14353" max="14353" width="42.85546875" style="11" customWidth="1"/>
    <col min="14354" max="14354" width="4.7109375" style="11" customWidth="1"/>
    <col min="14355" max="14355" width="10.85546875" style="11" customWidth="1"/>
    <col min="14356" max="14356" width="10.7109375" style="11" customWidth="1"/>
    <col min="14357" max="14357" width="7.42578125" style="11" customWidth="1"/>
    <col min="14358" max="14358" width="10.85546875" style="11" bestFit="1" customWidth="1"/>
    <col min="14359" max="14359" width="34.28515625" style="11" customWidth="1"/>
    <col min="14360" max="14360" width="10.28515625" style="11" bestFit="1" customWidth="1"/>
    <col min="14361" max="14607" width="8.85546875" style="11"/>
    <col min="14608" max="14608" width="4.140625" style="11" customWidth="1"/>
    <col min="14609" max="14609" width="42.85546875" style="11" customWidth="1"/>
    <col min="14610" max="14610" width="4.7109375" style="11" customWidth="1"/>
    <col min="14611" max="14611" width="10.85546875" style="11" customWidth="1"/>
    <col min="14612" max="14612" width="10.7109375" style="11" customWidth="1"/>
    <col min="14613" max="14613" width="7.42578125" style="11" customWidth="1"/>
    <col min="14614" max="14614" width="10.85546875" style="11" bestFit="1" customWidth="1"/>
    <col min="14615" max="14615" width="34.28515625" style="11" customWidth="1"/>
    <col min="14616" max="14616" width="10.28515625" style="11" bestFit="1" customWidth="1"/>
    <col min="14617" max="14863" width="8.85546875" style="11"/>
    <col min="14864" max="14864" width="4.140625" style="11" customWidth="1"/>
    <col min="14865" max="14865" width="42.85546875" style="11" customWidth="1"/>
    <col min="14866" max="14866" width="4.7109375" style="11" customWidth="1"/>
    <col min="14867" max="14867" width="10.85546875" style="11" customWidth="1"/>
    <col min="14868" max="14868" width="10.7109375" style="11" customWidth="1"/>
    <col min="14869" max="14869" width="7.42578125" style="11" customWidth="1"/>
    <col min="14870" max="14870" width="10.85546875" style="11" bestFit="1" customWidth="1"/>
    <col min="14871" max="14871" width="34.28515625" style="11" customWidth="1"/>
    <col min="14872" max="14872" width="10.28515625" style="11" bestFit="1" customWidth="1"/>
    <col min="14873" max="15119" width="8.85546875" style="11"/>
    <col min="15120" max="15120" width="4.140625" style="11" customWidth="1"/>
    <col min="15121" max="15121" width="42.85546875" style="11" customWidth="1"/>
    <col min="15122" max="15122" width="4.7109375" style="11" customWidth="1"/>
    <col min="15123" max="15123" width="10.85546875" style="11" customWidth="1"/>
    <col min="15124" max="15124" width="10.7109375" style="11" customWidth="1"/>
    <col min="15125" max="15125" width="7.42578125" style="11" customWidth="1"/>
    <col min="15126" max="15126" width="10.85546875" style="11" bestFit="1" customWidth="1"/>
    <col min="15127" max="15127" width="34.28515625" style="11" customWidth="1"/>
    <col min="15128" max="15128" width="10.28515625" style="11" bestFit="1" customWidth="1"/>
    <col min="15129" max="15375" width="8.85546875" style="11"/>
    <col min="15376" max="15376" width="4.140625" style="11" customWidth="1"/>
    <col min="15377" max="15377" width="42.85546875" style="11" customWidth="1"/>
    <col min="15378" max="15378" width="4.7109375" style="11" customWidth="1"/>
    <col min="15379" max="15379" width="10.85546875" style="11" customWidth="1"/>
    <col min="15380" max="15380" width="10.7109375" style="11" customWidth="1"/>
    <col min="15381" max="15381" width="7.42578125" style="11" customWidth="1"/>
    <col min="15382" max="15382" width="10.85546875" style="11" bestFit="1" customWidth="1"/>
    <col min="15383" max="15383" width="34.28515625" style="11" customWidth="1"/>
    <col min="15384" max="15384" width="10.28515625" style="11" bestFit="1" customWidth="1"/>
    <col min="15385" max="15631" width="8.85546875" style="11"/>
    <col min="15632" max="15632" width="4.140625" style="11" customWidth="1"/>
    <col min="15633" max="15633" width="42.85546875" style="11" customWidth="1"/>
    <col min="15634" max="15634" width="4.7109375" style="11" customWidth="1"/>
    <col min="15635" max="15635" width="10.85546875" style="11" customWidth="1"/>
    <col min="15636" max="15636" width="10.7109375" style="11" customWidth="1"/>
    <col min="15637" max="15637" width="7.42578125" style="11" customWidth="1"/>
    <col min="15638" max="15638" width="10.85546875" style="11" bestFit="1" customWidth="1"/>
    <col min="15639" max="15639" width="34.28515625" style="11" customWidth="1"/>
    <col min="15640" max="15640" width="10.28515625" style="11" bestFit="1" customWidth="1"/>
    <col min="15641" max="15887" width="8.85546875" style="11"/>
    <col min="15888" max="15888" width="4.140625" style="11" customWidth="1"/>
    <col min="15889" max="15889" width="42.85546875" style="11" customWidth="1"/>
    <col min="15890" max="15890" width="4.7109375" style="11" customWidth="1"/>
    <col min="15891" max="15891" width="10.85546875" style="11" customWidth="1"/>
    <col min="15892" max="15892" width="10.7109375" style="11" customWidth="1"/>
    <col min="15893" max="15893" width="7.42578125" style="11" customWidth="1"/>
    <col min="15894" max="15894" width="10.85546875" style="11" bestFit="1" customWidth="1"/>
    <col min="15895" max="15895" width="34.28515625" style="11" customWidth="1"/>
    <col min="15896" max="15896" width="10.28515625" style="11" bestFit="1" customWidth="1"/>
    <col min="15897" max="16143" width="8.85546875" style="11"/>
    <col min="16144" max="16144" width="4.140625" style="11" customWidth="1"/>
    <col min="16145" max="16145" width="42.85546875" style="11" customWidth="1"/>
    <col min="16146" max="16146" width="4.7109375" style="11" customWidth="1"/>
    <col min="16147" max="16147" width="10.85546875" style="11" customWidth="1"/>
    <col min="16148" max="16148" width="10.7109375" style="11" customWidth="1"/>
    <col min="16149" max="16149" width="7.42578125" style="11" customWidth="1"/>
    <col min="16150" max="16150" width="10.85546875" style="11" bestFit="1" customWidth="1"/>
    <col min="16151" max="16151" width="34.28515625" style="11" customWidth="1"/>
    <col min="16152" max="16152" width="10.28515625" style="11" bestFit="1" customWidth="1"/>
    <col min="16153" max="16384" width="8.85546875" style="11"/>
  </cols>
  <sheetData>
    <row r="2" spans="1:26" ht="11.25" customHeight="1" x14ac:dyDescent="0.25">
      <c r="B2"/>
    </row>
    <row r="5" spans="1:26" ht="47.45" customHeight="1" x14ac:dyDescent="0.2"/>
    <row r="6" spans="1:26" ht="12.75" x14ac:dyDescent="0.2">
      <c r="B6" s="31" t="s">
        <v>76</v>
      </c>
      <c r="C6" s="30"/>
    </row>
    <row r="7" spans="1:26" ht="11.25" customHeight="1" x14ac:dyDescent="0.25">
      <c r="B7" s="33" t="s">
        <v>77</v>
      </c>
      <c r="C7" s="30"/>
    </row>
    <row r="8" spans="1:26" ht="11.25" customHeight="1" thickBot="1" x14ac:dyDescent="0.25"/>
    <row r="9" spans="1:26" s="40" customFormat="1" ht="47.25" customHeight="1" thickBot="1" x14ac:dyDescent="0.3">
      <c r="A9" s="74"/>
      <c r="B9" s="75" t="s">
        <v>0</v>
      </c>
      <c r="C9" s="75" t="s">
        <v>1</v>
      </c>
      <c r="D9" s="76" t="s">
        <v>2</v>
      </c>
      <c r="E9" s="76" t="s">
        <v>79</v>
      </c>
      <c r="F9" s="77" t="s">
        <v>3</v>
      </c>
      <c r="G9" s="77" t="s">
        <v>78</v>
      </c>
      <c r="H9" s="78">
        <v>45931</v>
      </c>
      <c r="I9" s="78">
        <v>45962</v>
      </c>
      <c r="J9" s="78">
        <v>45992</v>
      </c>
      <c r="K9" s="97">
        <v>46023</v>
      </c>
      <c r="L9" s="78">
        <v>46054</v>
      </c>
      <c r="M9" s="78">
        <v>46082</v>
      </c>
      <c r="N9" s="78">
        <v>46113</v>
      </c>
      <c r="O9" s="78">
        <v>46143</v>
      </c>
      <c r="P9" s="78">
        <v>46174</v>
      </c>
      <c r="Q9" s="78">
        <v>46204</v>
      </c>
      <c r="R9" s="78">
        <v>46235</v>
      </c>
      <c r="S9" s="78">
        <v>46266</v>
      </c>
      <c r="T9" s="78">
        <v>46296</v>
      </c>
      <c r="U9" s="78">
        <v>46327</v>
      </c>
      <c r="V9" s="78">
        <v>46357</v>
      </c>
      <c r="W9" s="79">
        <v>46388</v>
      </c>
      <c r="X9" s="63" t="s">
        <v>193</v>
      </c>
      <c r="Y9" s="55"/>
    </row>
    <row r="10" spans="1:26" ht="12.75" x14ac:dyDescent="0.2">
      <c r="A10" s="50" t="s">
        <v>4</v>
      </c>
      <c r="B10" s="65" t="s">
        <v>5</v>
      </c>
      <c r="C10" s="52" t="s">
        <v>10</v>
      </c>
      <c r="D10" s="51">
        <v>72</v>
      </c>
      <c r="E10" s="53"/>
      <c r="F10" s="54">
        <v>1.65</v>
      </c>
      <c r="G10" s="54">
        <f t="shared" ref="G10:G75" si="0">IFERROR((D10*E10)+(D10*F10),0)</f>
        <v>118.8</v>
      </c>
      <c r="H10" s="66">
        <v>432</v>
      </c>
      <c r="I10" s="67"/>
      <c r="J10" s="67">
        <f t="shared" ref="J10:J15" si="1">H10</f>
        <v>432</v>
      </c>
      <c r="K10" s="98"/>
      <c r="L10" s="10"/>
      <c r="M10" s="10">
        <v>720</v>
      </c>
      <c r="N10" s="10"/>
      <c r="O10" s="10"/>
      <c r="P10" s="10"/>
      <c r="Q10" s="10"/>
      <c r="R10" s="10"/>
      <c r="S10" s="10"/>
      <c r="T10" s="10"/>
      <c r="U10" s="10"/>
      <c r="V10" s="34"/>
      <c r="W10" s="68"/>
      <c r="X10" s="58">
        <f>+W10*F10</f>
        <v>0</v>
      </c>
      <c r="Y10" s="56"/>
      <c r="Z10" s="48">
        <f>SUM(J10:V10)</f>
        <v>1152</v>
      </c>
    </row>
    <row r="11" spans="1:26" ht="12.75" x14ac:dyDescent="0.2">
      <c r="A11" s="32" t="s">
        <v>4</v>
      </c>
      <c r="B11" s="9" t="s">
        <v>5</v>
      </c>
      <c r="C11" s="8" t="s">
        <v>80</v>
      </c>
      <c r="D11" s="9">
        <v>72</v>
      </c>
      <c r="E11" s="6">
        <v>0.25</v>
      </c>
      <c r="F11" s="41">
        <v>1.83</v>
      </c>
      <c r="G11" s="39">
        <f t="shared" si="0"/>
        <v>149.76</v>
      </c>
      <c r="H11" s="10"/>
      <c r="I11" s="10"/>
      <c r="J11" s="47"/>
      <c r="K11" s="44"/>
      <c r="L11" s="47"/>
      <c r="M11" s="47"/>
      <c r="N11" s="47"/>
      <c r="O11" s="47"/>
      <c r="P11" s="47" t="s">
        <v>75</v>
      </c>
      <c r="Q11" s="47">
        <f>'[1]MGN Liner Weekly Avail - 16 wks'!N6+'[1]MGN Liner Weekly Avail - 16 wks'!O6+'[1]MGN Liner Weekly Avail - 16 wks'!P6</f>
        <v>1500</v>
      </c>
      <c r="R11" s="47"/>
      <c r="S11" s="47"/>
      <c r="T11" s="47"/>
      <c r="U11" s="47"/>
      <c r="V11" s="47"/>
      <c r="W11" s="69"/>
      <c r="X11" s="59">
        <f>+F11*W11</f>
        <v>0</v>
      </c>
      <c r="Y11" s="57"/>
      <c r="Z11" s="48">
        <f>SUM(K11:V11)</f>
        <v>1500</v>
      </c>
    </row>
    <row r="12" spans="1:26" ht="12.75" x14ac:dyDescent="0.2">
      <c r="A12" s="32" t="s">
        <v>4</v>
      </c>
      <c r="B12" s="9" t="s">
        <v>5</v>
      </c>
      <c r="C12" s="18" t="s">
        <v>82</v>
      </c>
      <c r="D12" s="1">
        <v>72</v>
      </c>
      <c r="E12" s="24">
        <v>0.1</v>
      </c>
      <c r="F12" s="39">
        <v>1.83</v>
      </c>
      <c r="G12" s="39">
        <f t="shared" si="0"/>
        <v>138.95999999999998</v>
      </c>
      <c r="H12" s="25"/>
      <c r="I12" s="25"/>
      <c r="J12" s="47"/>
      <c r="K12" s="45"/>
      <c r="L12" s="47"/>
      <c r="M12" s="47"/>
      <c r="N12" s="47"/>
      <c r="O12" s="47"/>
      <c r="P12" s="47" t="s">
        <v>75</v>
      </c>
      <c r="Q12" s="47"/>
      <c r="R12" s="47"/>
      <c r="S12" s="47"/>
      <c r="T12" s="47"/>
      <c r="U12" s="47">
        <f>'[1]MGN Liner Weekly Avail - 16 wks'!W7+'[1]MGN Liner Weekly Avail - 16 wks'!X7</f>
        <v>1000</v>
      </c>
      <c r="V12" s="47"/>
      <c r="W12" s="69"/>
      <c r="X12" s="59">
        <f>+F12*W12</f>
        <v>0</v>
      </c>
      <c r="Y12" s="57"/>
      <c r="Z12" s="48">
        <f>SUM(K12:V12)</f>
        <v>1000</v>
      </c>
    </row>
    <row r="13" spans="1:26" ht="12.75" x14ac:dyDescent="0.2">
      <c r="A13" s="32" t="s">
        <v>4</v>
      </c>
      <c r="B13" s="2" t="s">
        <v>5</v>
      </c>
      <c r="C13" s="3" t="s">
        <v>6</v>
      </c>
      <c r="D13" s="4">
        <v>72</v>
      </c>
      <c r="E13" s="6"/>
      <c r="F13" s="39">
        <v>1.65</v>
      </c>
      <c r="G13" s="39">
        <f t="shared" si="0"/>
        <v>118.8</v>
      </c>
      <c r="H13" s="5"/>
      <c r="I13" s="5"/>
      <c r="J13" s="10"/>
      <c r="K13" s="99"/>
      <c r="L13" s="5"/>
      <c r="M13" s="5"/>
      <c r="N13" s="5"/>
      <c r="O13" s="5"/>
      <c r="P13" s="5">
        <v>5040</v>
      </c>
      <c r="Q13" s="5"/>
      <c r="R13" s="5"/>
      <c r="S13" s="5"/>
      <c r="T13" s="5"/>
      <c r="U13" s="5">
        <v>10000</v>
      </c>
      <c r="V13" s="5"/>
      <c r="W13" s="70"/>
      <c r="X13" s="58">
        <f>+W13*F13</f>
        <v>0</v>
      </c>
      <c r="Y13" s="56"/>
      <c r="Z13" s="48">
        <f>SUM(J13:V13)</f>
        <v>15040</v>
      </c>
    </row>
    <row r="14" spans="1:26" ht="12.75" x14ac:dyDescent="0.2">
      <c r="A14" s="32" t="s">
        <v>4</v>
      </c>
      <c r="B14" s="2" t="s">
        <v>5</v>
      </c>
      <c r="C14" s="3" t="s">
        <v>7</v>
      </c>
      <c r="D14" s="4">
        <v>72</v>
      </c>
      <c r="E14" s="6"/>
      <c r="F14" s="39">
        <v>1.65</v>
      </c>
      <c r="G14" s="39">
        <f t="shared" si="0"/>
        <v>118.8</v>
      </c>
      <c r="H14" s="5"/>
      <c r="I14" s="5"/>
      <c r="J14" s="10"/>
      <c r="K14" s="99"/>
      <c r="L14" s="5"/>
      <c r="M14" s="5"/>
      <c r="N14" s="5"/>
      <c r="O14" s="5"/>
      <c r="P14" s="5"/>
      <c r="Q14" s="5"/>
      <c r="R14" s="5"/>
      <c r="S14" s="5"/>
      <c r="T14" s="5"/>
      <c r="U14" s="5"/>
      <c r="V14" s="5"/>
      <c r="W14" s="70"/>
      <c r="X14" s="58">
        <f>+W14*F14</f>
        <v>0</v>
      </c>
      <c r="Y14" s="56"/>
      <c r="Z14" s="48">
        <f>SUM(J14:V14)</f>
        <v>0</v>
      </c>
    </row>
    <row r="15" spans="1:26" s="16" customFormat="1" ht="12.75" x14ac:dyDescent="0.2">
      <c r="A15" s="32" t="s">
        <v>4</v>
      </c>
      <c r="B15" s="2" t="s">
        <v>5</v>
      </c>
      <c r="C15" s="3" t="s">
        <v>8</v>
      </c>
      <c r="D15" s="4">
        <v>72</v>
      </c>
      <c r="E15" s="6"/>
      <c r="F15" s="39">
        <v>1.65</v>
      </c>
      <c r="G15" s="39">
        <f t="shared" si="0"/>
        <v>118.8</v>
      </c>
      <c r="H15" s="5">
        <v>720</v>
      </c>
      <c r="I15" s="5"/>
      <c r="J15" s="10">
        <f t="shared" si="1"/>
        <v>720</v>
      </c>
      <c r="K15" s="99"/>
      <c r="L15" s="5"/>
      <c r="M15" s="5"/>
      <c r="N15" s="5">
        <v>3024</v>
      </c>
      <c r="O15" s="5"/>
      <c r="P15" s="5"/>
      <c r="Q15" s="5"/>
      <c r="R15" s="5"/>
      <c r="S15" s="5"/>
      <c r="T15" s="5"/>
      <c r="U15" s="5"/>
      <c r="V15" s="5"/>
      <c r="W15" s="69"/>
      <c r="X15" s="58">
        <f>+W15*F15</f>
        <v>0</v>
      </c>
      <c r="Y15" s="56"/>
      <c r="Z15" s="48">
        <f>SUM(J15:V15)</f>
        <v>3744</v>
      </c>
    </row>
    <row r="16" spans="1:26" ht="12.75" x14ac:dyDescent="0.2">
      <c r="A16" s="32" t="s">
        <v>4</v>
      </c>
      <c r="B16" s="2" t="s">
        <v>5</v>
      </c>
      <c r="C16" s="3" t="s">
        <v>9</v>
      </c>
      <c r="D16" s="4">
        <v>72</v>
      </c>
      <c r="E16" s="6"/>
      <c r="F16" s="39">
        <v>1.65</v>
      </c>
      <c r="G16" s="39">
        <f t="shared" si="0"/>
        <v>118.8</v>
      </c>
      <c r="H16" s="5"/>
      <c r="I16" s="5">
        <v>1008</v>
      </c>
      <c r="J16" s="10">
        <f t="shared" ref="J16:J33" si="2">I16</f>
        <v>1008</v>
      </c>
      <c r="K16" s="99"/>
      <c r="L16" s="5"/>
      <c r="M16" s="5"/>
      <c r="N16" s="5">
        <v>3024</v>
      </c>
      <c r="O16" s="5"/>
      <c r="P16" s="5"/>
      <c r="Q16" s="5"/>
      <c r="R16" s="5"/>
      <c r="S16" s="5"/>
      <c r="T16" s="5"/>
      <c r="U16" s="5"/>
      <c r="V16" s="5"/>
      <c r="W16" s="70"/>
      <c r="X16" s="58">
        <f>+W16*F16</f>
        <v>0</v>
      </c>
      <c r="Y16" s="56"/>
      <c r="Z16" s="48">
        <f>SUM(J16:V16)</f>
        <v>4032</v>
      </c>
    </row>
    <row r="17" spans="1:26" ht="12.75" x14ac:dyDescent="0.2">
      <c r="A17" s="32" t="s">
        <v>4</v>
      </c>
      <c r="B17" s="9" t="s">
        <v>5</v>
      </c>
      <c r="C17" s="18" t="s">
        <v>83</v>
      </c>
      <c r="D17" s="1">
        <v>72</v>
      </c>
      <c r="E17" s="24">
        <v>0.3</v>
      </c>
      <c r="F17" s="39">
        <v>1.83</v>
      </c>
      <c r="G17" s="39">
        <f t="shared" si="0"/>
        <v>153.35999999999999</v>
      </c>
      <c r="H17" s="25"/>
      <c r="I17" s="25"/>
      <c r="J17" s="47"/>
      <c r="K17" s="45"/>
      <c r="L17" s="47"/>
      <c r="M17" s="47"/>
      <c r="N17" s="47"/>
      <c r="O17" s="47"/>
      <c r="P17" s="47"/>
      <c r="Q17" s="47">
        <f>4980+496</f>
        <v>5476</v>
      </c>
      <c r="R17" s="47"/>
      <c r="S17" s="47"/>
      <c r="T17" s="47"/>
      <c r="U17" s="47">
        <f>'[1]MGN Liner Weekly Avail - 16 wks'!W8+'[1]MGN Liner Weekly Avail - 16 wks'!X8</f>
        <v>15000</v>
      </c>
      <c r="V17" s="47"/>
      <c r="W17" s="69">
        <v>2000</v>
      </c>
      <c r="X17" s="59">
        <f>+F17*W17</f>
        <v>3660</v>
      </c>
      <c r="Y17" s="57"/>
      <c r="Z17" s="48">
        <f t="shared" ref="Z17:Z19" si="3">SUM(K17:V17)</f>
        <v>20476</v>
      </c>
    </row>
    <row r="18" spans="1:26" ht="12.75" x14ac:dyDescent="0.2">
      <c r="A18" s="32" t="s">
        <v>4</v>
      </c>
      <c r="B18" s="9" t="s">
        <v>5</v>
      </c>
      <c r="C18" s="18" t="s">
        <v>84</v>
      </c>
      <c r="D18" s="1">
        <v>72</v>
      </c>
      <c r="E18" s="24">
        <v>0.25</v>
      </c>
      <c r="F18" s="39">
        <v>1.83</v>
      </c>
      <c r="G18" s="39">
        <f t="shared" si="0"/>
        <v>149.76</v>
      </c>
      <c r="H18" s="25"/>
      <c r="I18" s="25"/>
      <c r="J18" s="47"/>
      <c r="K18" s="45"/>
      <c r="L18" s="47"/>
      <c r="M18" s="47"/>
      <c r="N18" s="47"/>
      <c r="O18" s="47"/>
      <c r="P18" s="47"/>
      <c r="Q18" s="47">
        <f>'[1]MGN Liner Weekly Avail - 16 wks'!N9+'[1]MGN Liner Weekly Avail - 16 wks'!O9+'[1]MGN Liner Weekly Avail - 16 wks'!P9</f>
        <v>500</v>
      </c>
      <c r="R18" s="47"/>
      <c r="S18" s="47"/>
      <c r="T18" s="47"/>
      <c r="U18" s="47"/>
      <c r="V18" s="47"/>
      <c r="W18" s="69"/>
      <c r="X18" s="59">
        <f>+F18*W18</f>
        <v>0</v>
      </c>
      <c r="Y18" s="57"/>
      <c r="Z18" s="48">
        <f t="shared" si="3"/>
        <v>500</v>
      </c>
    </row>
    <row r="19" spans="1:26" ht="12.75" x14ac:dyDescent="0.2">
      <c r="A19" s="32" t="s">
        <v>4</v>
      </c>
      <c r="B19" s="9" t="s">
        <v>5</v>
      </c>
      <c r="C19" s="18" t="s">
        <v>85</v>
      </c>
      <c r="D19" s="1">
        <v>72</v>
      </c>
      <c r="E19" s="24">
        <v>0.25</v>
      </c>
      <c r="F19" s="39">
        <v>1.83</v>
      </c>
      <c r="G19" s="39">
        <f t="shared" si="0"/>
        <v>149.76</v>
      </c>
      <c r="H19" s="25"/>
      <c r="I19" s="25"/>
      <c r="J19" s="47"/>
      <c r="K19" s="45"/>
      <c r="L19" s="47"/>
      <c r="M19" s="47"/>
      <c r="N19" s="47"/>
      <c r="O19" s="47"/>
      <c r="P19" s="47"/>
      <c r="Q19" s="47"/>
      <c r="R19" s="47"/>
      <c r="S19" s="47"/>
      <c r="T19" s="47"/>
      <c r="U19" s="47">
        <f>'[1]MGN Liner Weekly Avail - 16 wks'!W10+'[1]MGN Liner Weekly Avail - 16 wks'!X10</f>
        <v>7000</v>
      </c>
      <c r="V19" s="47"/>
      <c r="W19" s="69"/>
      <c r="X19" s="59">
        <f>+F19*W19</f>
        <v>0</v>
      </c>
      <c r="Y19" s="57"/>
      <c r="Z19" s="48">
        <f t="shared" si="3"/>
        <v>7000</v>
      </c>
    </row>
    <row r="20" spans="1:26" ht="12.75" x14ac:dyDescent="0.2">
      <c r="A20" s="32" t="s">
        <v>4</v>
      </c>
      <c r="B20" s="2" t="s">
        <v>5</v>
      </c>
      <c r="C20" s="8" t="s">
        <v>12</v>
      </c>
      <c r="D20" s="9">
        <v>72</v>
      </c>
      <c r="E20" s="6"/>
      <c r="F20" s="39">
        <v>0.5</v>
      </c>
      <c r="G20" s="39">
        <f t="shared" si="0"/>
        <v>36</v>
      </c>
      <c r="H20" s="5"/>
      <c r="I20" s="10">
        <v>2016</v>
      </c>
      <c r="J20" s="10">
        <f t="shared" si="2"/>
        <v>2016</v>
      </c>
      <c r="K20" s="44"/>
      <c r="L20" s="10"/>
      <c r="M20" s="10"/>
      <c r="N20" s="10">
        <v>1728</v>
      </c>
      <c r="O20" s="10"/>
      <c r="P20" s="10"/>
      <c r="Q20" s="10"/>
      <c r="R20" s="10"/>
      <c r="S20" s="10"/>
      <c r="T20" s="10"/>
      <c r="U20" s="10"/>
      <c r="V20" s="10"/>
      <c r="W20" s="70"/>
      <c r="X20" s="58">
        <f>+W20*F20</f>
        <v>0</v>
      </c>
      <c r="Y20" s="56"/>
      <c r="Z20" s="48">
        <f>SUM(J20:V20)</f>
        <v>3744</v>
      </c>
    </row>
    <row r="21" spans="1:26" ht="12.75" x14ac:dyDescent="0.2">
      <c r="A21" s="32" t="s">
        <v>4</v>
      </c>
      <c r="B21" s="2" t="s">
        <v>5</v>
      </c>
      <c r="C21" s="12" t="s">
        <v>13</v>
      </c>
      <c r="D21" s="9">
        <v>72</v>
      </c>
      <c r="E21" s="24">
        <v>0.25</v>
      </c>
      <c r="F21" s="39">
        <v>1.65</v>
      </c>
      <c r="G21" s="39">
        <f t="shared" si="0"/>
        <v>136.80000000000001</v>
      </c>
      <c r="H21" s="5"/>
      <c r="I21" s="10"/>
      <c r="J21" s="10"/>
      <c r="K21" s="44"/>
      <c r="L21" s="10"/>
      <c r="M21" s="10"/>
      <c r="N21" s="10"/>
      <c r="O21" s="10"/>
      <c r="P21" s="10"/>
      <c r="Q21" s="10"/>
      <c r="R21" s="10"/>
      <c r="S21" s="10"/>
      <c r="T21" s="10"/>
      <c r="U21" s="10"/>
      <c r="V21" s="10"/>
      <c r="W21" s="70"/>
      <c r="X21" s="58">
        <f>+W21*F21</f>
        <v>0</v>
      </c>
      <c r="Y21" s="56"/>
      <c r="Z21" s="48">
        <f>SUM(J21:V21)</f>
        <v>0</v>
      </c>
    </row>
    <row r="22" spans="1:26" ht="12.75" x14ac:dyDescent="0.2">
      <c r="A22" s="32" t="s">
        <v>4</v>
      </c>
      <c r="B22" s="9" t="s">
        <v>5</v>
      </c>
      <c r="C22" s="18" t="s">
        <v>86</v>
      </c>
      <c r="D22" s="1">
        <v>72</v>
      </c>
      <c r="E22" s="24">
        <v>0.25</v>
      </c>
      <c r="F22" s="39">
        <v>1.83</v>
      </c>
      <c r="G22" s="39">
        <f t="shared" si="0"/>
        <v>149.76</v>
      </c>
      <c r="H22" s="25"/>
      <c r="I22" s="25"/>
      <c r="J22" s="47"/>
      <c r="K22" s="45"/>
      <c r="L22" s="47"/>
      <c r="M22" s="47"/>
      <c r="N22" s="47"/>
      <c r="O22" s="47"/>
      <c r="P22" s="47"/>
      <c r="Q22" s="47" t="s">
        <v>75</v>
      </c>
      <c r="R22" s="47"/>
      <c r="S22" s="47"/>
      <c r="T22" s="47"/>
      <c r="U22" s="47"/>
      <c r="V22" s="47"/>
      <c r="W22" s="69"/>
      <c r="X22" s="59">
        <f>+F22*W22</f>
        <v>0</v>
      </c>
      <c r="Y22" s="57"/>
      <c r="Z22" s="48">
        <f>SUM(K22:V22)</f>
        <v>0</v>
      </c>
    </row>
    <row r="23" spans="1:26" ht="12.75" x14ac:dyDescent="0.2">
      <c r="A23" s="32" t="s">
        <v>4</v>
      </c>
      <c r="B23" s="2" t="s">
        <v>5</v>
      </c>
      <c r="C23" s="8" t="s">
        <v>14</v>
      </c>
      <c r="D23" s="9">
        <v>72</v>
      </c>
      <c r="E23" s="6"/>
      <c r="F23" s="39">
        <v>1.65</v>
      </c>
      <c r="G23" s="39">
        <f t="shared" si="0"/>
        <v>118.8</v>
      </c>
      <c r="H23" s="5"/>
      <c r="I23" s="10">
        <v>360</v>
      </c>
      <c r="J23" s="10">
        <f t="shared" si="2"/>
        <v>360</v>
      </c>
      <c r="K23" s="44"/>
      <c r="L23" s="10"/>
      <c r="M23" s="10"/>
      <c r="N23" s="10">
        <v>3024</v>
      </c>
      <c r="O23" s="10"/>
      <c r="P23" s="10"/>
      <c r="Q23" s="10"/>
      <c r="R23" s="10"/>
      <c r="S23" s="10"/>
      <c r="T23" s="10"/>
      <c r="U23" s="10"/>
      <c r="V23" s="10"/>
      <c r="W23" s="70"/>
      <c r="X23" s="58">
        <f>+W23*F23</f>
        <v>0</v>
      </c>
      <c r="Y23" s="56"/>
      <c r="Z23" s="48">
        <f>SUM(J23:V23)</f>
        <v>3384</v>
      </c>
    </row>
    <row r="24" spans="1:26" s="17" customFormat="1" ht="12.75" x14ac:dyDescent="0.2">
      <c r="A24" s="32" t="s">
        <v>4</v>
      </c>
      <c r="B24" s="9" t="s">
        <v>5</v>
      </c>
      <c r="C24" s="18" t="s">
        <v>87</v>
      </c>
      <c r="D24" s="1">
        <v>72</v>
      </c>
      <c r="E24" s="24">
        <v>0.3</v>
      </c>
      <c r="F24" s="39">
        <v>1.83</v>
      </c>
      <c r="G24" s="39">
        <f t="shared" si="0"/>
        <v>153.35999999999999</v>
      </c>
      <c r="H24" s="25"/>
      <c r="I24" s="25"/>
      <c r="J24" s="47"/>
      <c r="K24" s="45"/>
      <c r="L24" s="47"/>
      <c r="M24" s="47"/>
      <c r="N24" s="47"/>
      <c r="O24" s="47"/>
      <c r="P24" s="47"/>
      <c r="Q24" s="47"/>
      <c r="R24" s="47"/>
      <c r="S24" s="47"/>
      <c r="T24" s="47"/>
      <c r="U24" s="47" t="s">
        <v>75</v>
      </c>
      <c r="V24" s="47"/>
      <c r="W24" s="69"/>
      <c r="X24" s="59">
        <f>+F24*W24</f>
        <v>0</v>
      </c>
      <c r="Y24" s="57"/>
      <c r="Z24" s="48">
        <f>SUM(K24:V24)</f>
        <v>0</v>
      </c>
    </row>
    <row r="25" spans="1:26" ht="12.75" x14ac:dyDescent="0.2">
      <c r="A25" s="32" t="s">
        <v>4</v>
      </c>
      <c r="B25" s="2" t="s">
        <v>5</v>
      </c>
      <c r="C25" s="13" t="s">
        <v>15</v>
      </c>
      <c r="D25" s="9">
        <v>72</v>
      </c>
      <c r="E25" s="24">
        <v>0.25</v>
      </c>
      <c r="F25" s="39">
        <v>1.65</v>
      </c>
      <c r="G25" s="39">
        <f t="shared" si="0"/>
        <v>136.80000000000001</v>
      </c>
      <c r="H25" s="5"/>
      <c r="I25" s="10"/>
      <c r="J25" s="10"/>
      <c r="K25" s="44"/>
      <c r="L25" s="10"/>
      <c r="M25" s="10"/>
      <c r="N25" s="10"/>
      <c r="O25" s="10"/>
      <c r="P25" s="10">
        <v>2016</v>
      </c>
      <c r="Q25" s="10"/>
      <c r="R25" s="10"/>
      <c r="S25" s="10"/>
      <c r="T25" s="10"/>
      <c r="U25" s="10"/>
      <c r="V25" s="10"/>
      <c r="W25" s="70"/>
      <c r="X25" s="58">
        <f t="shared" ref="X25:X46" si="4">+W25*F25</f>
        <v>0</v>
      </c>
      <c r="Y25" s="56"/>
      <c r="Z25" s="48">
        <f t="shared" ref="Z25:Z50" si="5">SUM(J25:V25)</f>
        <v>2016</v>
      </c>
    </row>
    <row r="26" spans="1:26" ht="12.75" x14ac:dyDescent="0.2">
      <c r="A26" s="32" t="s">
        <v>4</v>
      </c>
      <c r="B26" s="2" t="s">
        <v>16</v>
      </c>
      <c r="C26" s="8" t="s">
        <v>20</v>
      </c>
      <c r="D26" s="9">
        <v>72</v>
      </c>
      <c r="E26" s="6"/>
      <c r="F26" s="39">
        <v>2.08</v>
      </c>
      <c r="G26" s="39">
        <f t="shared" si="0"/>
        <v>149.76</v>
      </c>
      <c r="H26" s="5"/>
      <c r="I26" s="10">
        <v>288</v>
      </c>
      <c r="J26" s="10">
        <f t="shared" si="2"/>
        <v>288</v>
      </c>
      <c r="K26" s="44">
        <v>720</v>
      </c>
      <c r="L26" s="10"/>
      <c r="M26" s="10"/>
      <c r="N26" s="10"/>
      <c r="O26" s="10"/>
      <c r="P26" s="10">
        <v>1008</v>
      </c>
      <c r="Q26" s="10">
        <v>1008</v>
      </c>
      <c r="R26" s="10">
        <v>0</v>
      </c>
      <c r="S26" s="10">
        <v>0</v>
      </c>
      <c r="T26" s="10">
        <v>1008</v>
      </c>
      <c r="U26" s="10">
        <v>1008</v>
      </c>
      <c r="V26" s="34">
        <v>1008</v>
      </c>
      <c r="W26" s="70"/>
      <c r="X26" s="58">
        <f t="shared" si="4"/>
        <v>0</v>
      </c>
      <c r="Y26" s="56"/>
      <c r="Z26" s="48">
        <f t="shared" si="5"/>
        <v>6048</v>
      </c>
    </row>
    <row r="27" spans="1:26" s="15" customFormat="1" ht="12.75" x14ac:dyDescent="0.2">
      <c r="A27" s="32" t="s">
        <v>4</v>
      </c>
      <c r="B27" s="2" t="s">
        <v>16</v>
      </c>
      <c r="C27" s="13" t="s">
        <v>17</v>
      </c>
      <c r="D27" s="9">
        <v>72</v>
      </c>
      <c r="E27" s="43"/>
      <c r="F27" s="41">
        <v>1.79</v>
      </c>
      <c r="G27" s="39">
        <f t="shared" si="0"/>
        <v>128.88</v>
      </c>
      <c r="H27" s="5"/>
      <c r="I27" s="10">
        <v>2016</v>
      </c>
      <c r="J27" s="10">
        <f t="shared" si="2"/>
        <v>2016</v>
      </c>
      <c r="K27" s="44">
        <v>0</v>
      </c>
      <c r="L27" s="10">
        <v>0</v>
      </c>
      <c r="M27" s="10"/>
      <c r="N27" s="10"/>
      <c r="O27" s="10"/>
      <c r="P27" s="10"/>
      <c r="Q27" s="10">
        <v>1008</v>
      </c>
      <c r="R27" s="10">
        <v>1008</v>
      </c>
      <c r="S27" s="10">
        <v>432</v>
      </c>
      <c r="T27" s="10">
        <v>0</v>
      </c>
      <c r="U27" s="10">
        <v>0</v>
      </c>
      <c r="V27" s="34">
        <v>1008</v>
      </c>
      <c r="W27" s="71"/>
      <c r="X27" s="58">
        <f t="shared" si="4"/>
        <v>0</v>
      </c>
      <c r="Y27" s="56"/>
      <c r="Z27" s="48">
        <f t="shared" si="5"/>
        <v>5472</v>
      </c>
    </row>
    <row r="28" spans="1:26" ht="12.75" x14ac:dyDescent="0.2">
      <c r="A28" s="32" t="s">
        <v>4</v>
      </c>
      <c r="B28" s="2" t="s">
        <v>16</v>
      </c>
      <c r="C28" s="13" t="s">
        <v>17</v>
      </c>
      <c r="D28" s="9" t="s">
        <v>18</v>
      </c>
      <c r="E28" s="43"/>
      <c r="F28" s="41">
        <v>0.95</v>
      </c>
      <c r="G28" s="39">
        <f t="shared" si="0"/>
        <v>0</v>
      </c>
      <c r="H28" s="5"/>
      <c r="I28" s="10">
        <v>5000</v>
      </c>
      <c r="J28" s="10">
        <f t="shared" si="2"/>
        <v>5000</v>
      </c>
      <c r="K28" s="44">
        <v>7200</v>
      </c>
      <c r="L28" s="10"/>
      <c r="M28" s="10"/>
      <c r="N28" s="10"/>
      <c r="O28" s="10"/>
      <c r="P28" s="10"/>
      <c r="Q28" s="10"/>
      <c r="R28" s="10"/>
      <c r="S28" s="10"/>
      <c r="T28" s="10"/>
      <c r="U28" s="10"/>
      <c r="V28" s="10"/>
      <c r="W28" s="70"/>
      <c r="X28" s="58">
        <f t="shared" si="4"/>
        <v>0</v>
      </c>
      <c r="Y28" s="56"/>
      <c r="Z28" s="48">
        <f t="shared" si="5"/>
        <v>12200</v>
      </c>
    </row>
    <row r="29" spans="1:26" ht="12.75" x14ac:dyDescent="0.2">
      <c r="A29" s="32" t="s">
        <v>4</v>
      </c>
      <c r="B29" s="2" t="s">
        <v>16</v>
      </c>
      <c r="C29" s="8" t="s">
        <v>19</v>
      </c>
      <c r="D29" s="9">
        <v>72</v>
      </c>
      <c r="E29" s="6"/>
      <c r="F29" s="39">
        <v>1.79</v>
      </c>
      <c r="G29" s="39">
        <f t="shared" si="0"/>
        <v>128.88</v>
      </c>
      <c r="H29" s="5"/>
      <c r="I29" s="10">
        <v>10008</v>
      </c>
      <c r="J29" s="10">
        <f t="shared" si="2"/>
        <v>10008</v>
      </c>
      <c r="K29" s="44">
        <v>72000</v>
      </c>
      <c r="L29" s="10">
        <v>9432</v>
      </c>
      <c r="M29" s="10"/>
      <c r="N29" s="10"/>
      <c r="O29" s="10"/>
      <c r="P29" s="10"/>
      <c r="Q29" s="10">
        <v>8064</v>
      </c>
      <c r="R29" s="10">
        <v>8064</v>
      </c>
      <c r="S29" s="10">
        <v>7488</v>
      </c>
      <c r="T29" s="10">
        <v>8064</v>
      </c>
      <c r="U29" s="10">
        <v>8064</v>
      </c>
      <c r="V29" s="34">
        <v>8064</v>
      </c>
      <c r="W29" s="70"/>
      <c r="X29" s="58">
        <f t="shared" si="4"/>
        <v>0</v>
      </c>
      <c r="Y29" s="56"/>
      <c r="Z29" s="48">
        <f t="shared" si="5"/>
        <v>139248</v>
      </c>
    </row>
    <row r="30" spans="1:26" ht="12.75" x14ac:dyDescent="0.2">
      <c r="A30" s="32" t="s">
        <v>4</v>
      </c>
      <c r="B30" s="2" t="s">
        <v>16</v>
      </c>
      <c r="C30" s="8" t="s">
        <v>19</v>
      </c>
      <c r="D30" s="9">
        <v>24</v>
      </c>
      <c r="E30" s="6"/>
      <c r="F30" s="39">
        <v>3.35</v>
      </c>
      <c r="G30" s="39">
        <f t="shared" si="0"/>
        <v>80.400000000000006</v>
      </c>
      <c r="H30" s="5"/>
      <c r="I30" s="10">
        <v>480</v>
      </c>
      <c r="J30" s="10">
        <f t="shared" si="2"/>
        <v>480</v>
      </c>
      <c r="K30" s="44"/>
      <c r="L30" s="10"/>
      <c r="M30" s="10"/>
      <c r="N30" s="10"/>
      <c r="O30" s="10"/>
      <c r="P30" s="10"/>
      <c r="Q30" s="10"/>
      <c r="R30" s="10"/>
      <c r="S30" s="10"/>
      <c r="T30" s="10"/>
      <c r="U30" s="10"/>
      <c r="V30" s="10"/>
      <c r="W30" s="70"/>
      <c r="X30" s="58">
        <f t="shared" si="4"/>
        <v>0</v>
      </c>
      <c r="Y30" s="56"/>
      <c r="Z30" s="48">
        <f t="shared" si="5"/>
        <v>480</v>
      </c>
    </row>
    <row r="31" spans="1:26" ht="12.75" x14ac:dyDescent="0.2">
      <c r="A31" s="32" t="s">
        <v>4</v>
      </c>
      <c r="B31" s="2" t="s">
        <v>16</v>
      </c>
      <c r="C31" s="8" t="s">
        <v>19</v>
      </c>
      <c r="D31" s="9" t="s">
        <v>18</v>
      </c>
      <c r="E31" s="6"/>
      <c r="F31" s="39">
        <v>0.95</v>
      </c>
      <c r="G31" s="39">
        <f t="shared" si="0"/>
        <v>0</v>
      </c>
      <c r="H31" s="5"/>
      <c r="I31" s="10">
        <v>5000</v>
      </c>
      <c r="J31" s="10">
        <f t="shared" si="2"/>
        <v>5000</v>
      </c>
      <c r="K31" s="44"/>
      <c r="L31" s="10"/>
      <c r="M31" s="10"/>
      <c r="N31" s="10"/>
      <c r="O31" s="10"/>
      <c r="P31" s="10"/>
      <c r="Q31" s="10"/>
      <c r="R31" s="10"/>
      <c r="S31" s="10"/>
      <c r="T31" s="10"/>
      <c r="U31" s="10"/>
      <c r="V31" s="10"/>
      <c r="W31" s="70"/>
      <c r="X31" s="58">
        <f t="shared" si="4"/>
        <v>0</v>
      </c>
      <c r="Y31" s="56"/>
      <c r="Z31" s="48">
        <f t="shared" si="5"/>
        <v>5000</v>
      </c>
    </row>
    <row r="32" spans="1:26" ht="12.75" x14ac:dyDescent="0.2">
      <c r="A32" s="32" t="s">
        <v>4</v>
      </c>
      <c r="B32" s="2" t="s">
        <v>16</v>
      </c>
      <c r="C32" s="8" t="s">
        <v>21</v>
      </c>
      <c r="D32" s="9">
        <v>72</v>
      </c>
      <c r="E32" s="6"/>
      <c r="F32" s="39">
        <v>1.35</v>
      </c>
      <c r="G32" s="39">
        <f t="shared" si="0"/>
        <v>97.2</v>
      </c>
      <c r="H32" s="5"/>
      <c r="I32" s="10">
        <v>1008</v>
      </c>
      <c r="J32" s="10">
        <f t="shared" si="2"/>
        <v>1008</v>
      </c>
      <c r="K32" s="44">
        <v>1152</v>
      </c>
      <c r="L32" s="10"/>
      <c r="M32" s="10">
        <v>0</v>
      </c>
      <c r="N32" s="10"/>
      <c r="O32" s="10"/>
      <c r="P32" s="10"/>
      <c r="Q32" s="10">
        <v>0</v>
      </c>
      <c r="R32" s="10">
        <v>1008</v>
      </c>
      <c r="S32" s="10">
        <v>0</v>
      </c>
      <c r="T32" s="10">
        <v>1008</v>
      </c>
      <c r="U32" s="10">
        <v>0</v>
      </c>
      <c r="V32" s="34">
        <v>1008</v>
      </c>
      <c r="W32" s="70"/>
      <c r="X32" s="58">
        <f t="shared" si="4"/>
        <v>0</v>
      </c>
      <c r="Y32" s="56"/>
      <c r="Z32" s="48">
        <f t="shared" si="5"/>
        <v>5184</v>
      </c>
    </row>
    <row r="33" spans="1:26" ht="12.75" x14ac:dyDescent="0.2">
      <c r="A33" s="32" t="s">
        <v>4</v>
      </c>
      <c r="B33" s="2" t="s">
        <v>16</v>
      </c>
      <c r="C33" s="8" t="s">
        <v>21</v>
      </c>
      <c r="D33" s="9" t="s">
        <v>18</v>
      </c>
      <c r="E33" s="6"/>
      <c r="F33" s="39">
        <v>0.95</v>
      </c>
      <c r="G33" s="39">
        <f t="shared" si="0"/>
        <v>0</v>
      </c>
      <c r="H33" s="5"/>
      <c r="I33" s="10">
        <v>2000</v>
      </c>
      <c r="J33" s="10">
        <f t="shared" si="2"/>
        <v>2000</v>
      </c>
      <c r="K33" s="44"/>
      <c r="L33" s="10"/>
      <c r="M33" s="10"/>
      <c r="N33" s="10"/>
      <c r="O33" s="10"/>
      <c r="P33" s="10"/>
      <c r="Q33" s="10"/>
      <c r="R33" s="10"/>
      <c r="S33" s="10"/>
      <c r="T33" s="10"/>
      <c r="U33" s="10"/>
      <c r="V33" s="10"/>
      <c r="W33" s="70"/>
      <c r="X33" s="58">
        <f t="shared" si="4"/>
        <v>0</v>
      </c>
      <c r="Y33" s="56"/>
      <c r="Z33" s="48">
        <f t="shared" si="5"/>
        <v>2000</v>
      </c>
    </row>
    <row r="34" spans="1:26" ht="12.75" x14ac:dyDescent="0.2">
      <c r="A34" s="32" t="s">
        <v>4</v>
      </c>
      <c r="B34" s="2" t="s">
        <v>16</v>
      </c>
      <c r="C34" s="8" t="s">
        <v>22</v>
      </c>
      <c r="D34" s="9">
        <v>72</v>
      </c>
      <c r="E34" s="6"/>
      <c r="F34" s="39">
        <v>1.35</v>
      </c>
      <c r="G34" s="39">
        <f t="shared" si="0"/>
        <v>97.2</v>
      </c>
      <c r="H34" s="5"/>
      <c r="I34" s="10"/>
      <c r="J34" s="10"/>
      <c r="K34" s="44"/>
      <c r="L34" s="10"/>
      <c r="M34" s="10"/>
      <c r="N34" s="10"/>
      <c r="O34" s="10"/>
      <c r="P34" s="10">
        <v>0</v>
      </c>
      <c r="Q34" s="10">
        <v>1008</v>
      </c>
      <c r="R34" s="10">
        <v>0</v>
      </c>
      <c r="S34" s="10">
        <v>1008</v>
      </c>
      <c r="T34" s="10">
        <v>0</v>
      </c>
      <c r="U34" s="10">
        <v>1008</v>
      </c>
      <c r="V34" s="34">
        <v>0</v>
      </c>
      <c r="W34" s="70"/>
      <c r="X34" s="58">
        <f t="shared" si="4"/>
        <v>0</v>
      </c>
      <c r="Y34" s="56"/>
      <c r="Z34" s="48">
        <f t="shared" si="5"/>
        <v>3024</v>
      </c>
    </row>
    <row r="35" spans="1:26" s="14" customFormat="1" ht="12.75" x14ac:dyDescent="0.2">
      <c r="A35" s="32" t="s">
        <v>4</v>
      </c>
      <c r="B35" s="2" t="s">
        <v>16</v>
      </c>
      <c r="C35" s="8" t="s">
        <v>23</v>
      </c>
      <c r="D35" s="9">
        <v>72</v>
      </c>
      <c r="E35" s="6"/>
      <c r="F35" s="39">
        <v>1.79</v>
      </c>
      <c r="G35" s="39">
        <f t="shared" si="0"/>
        <v>128.88</v>
      </c>
      <c r="H35" s="5"/>
      <c r="I35" s="10"/>
      <c r="J35" s="10">
        <v>1512</v>
      </c>
      <c r="K35" s="44"/>
      <c r="L35" s="10"/>
      <c r="M35" s="10">
        <v>1008</v>
      </c>
      <c r="N35" s="10"/>
      <c r="O35" s="10"/>
      <c r="P35" s="10">
        <v>1008</v>
      </c>
      <c r="Q35" s="10"/>
      <c r="R35" s="10"/>
      <c r="S35" s="10">
        <v>1008</v>
      </c>
      <c r="T35" s="10"/>
      <c r="U35" s="10"/>
      <c r="V35" s="10">
        <v>1008</v>
      </c>
      <c r="W35" s="72"/>
      <c r="X35" s="58">
        <f t="shared" si="4"/>
        <v>0</v>
      </c>
      <c r="Y35" s="56"/>
      <c r="Z35" s="48">
        <f t="shared" si="5"/>
        <v>5544</v>
      </c>
    </row>
    <row r="36" spans="1:26" ht="12.75" x14ac:dyDescent="0.2">
      <c r="A36" s="32" t="s">
        <v>4</v>
      </c>
      <c r="B36" s="2" t="s">
        <v>16</v>
      </c>
      <c r="C36" s="8" t="s">
        <v>23</v>
      </c>
      <c r="D36" s="9" t="s">
        <v>18</v>
      </c>
      <c r="E36" s="6"/>
      <c r="F36" s="39">
        <v>0.95</v>
      </c>
      <c r="G36" s="39">
        <f t="shared" si="0"/>
        <v>0</v>
      </c>
      <c r="H36" s="5"/>
      <c r="I36" s="10">
        <v>2000</v>
      </c>
      <c r="J36" s="10">
        <f>I36</f>
        <v>2000</v>
      </c>
      <c r="K36" s="44"/>
      <c r="L36" s="10"/>
      <c r="M36" s="10"/>
      <c r="N36" s="10"/>
      <c r="O36" s="10"/>
      <c r="P36" s="10"/>
      <c r="Q36" s="10"/>
      <c r="R36" s="10"/>
      <c r="S36" s="10"/>
      <c r="T36" s="10"/>
      <c r="U36" s="10"/>
      <c r="V36" s="10"/>
      <c r="W36" s="70"/>
      <c r="X36" s="58">
        <f t="shared" si="4"/>
        <v>0</v>
      </c>
      <c r="Y36" s="56"/>
      <c r="Z36" s="48">
        <f t="shared" si="5"/>
        <v>2000</v>
      </c>
    </row>
    <row r="37" spans="1:26" ht="12.75" x14ac:dyDescent="0.2">
      <c r="A37" s="32" t="s">
        <v>4</v>
      </c>
      <c r="B37" s="2" t="s">
        <v>16</v>
      </c>
      <c r="C37" s="8" t="s">
        <v>24</v>
      </c>
      <c r="D37" s="9">
        <v>72</v>
      </c>
      <c r="E37" s="43"/>
      <c r="F37" s="41">
        <v>2.25</v>
      </c>
      <c r="G37" s="39">
        <f t="shared" si="0"/>
        <v>162</v>
      </c>
      <c r="H37" s="5"/>
      <c r="I37" s="10">
        <v>6048</v>
      </c>
      <c r="J37" s="10">
        <f>I37</f>
        <v>6048</v>
      </c>
      <c r="K37" s="44">
        <v>2016</v>
      </c>
      <c r="L37" s="10"/>
      <c r="M37" s="10"/>
      <c r="N37" s="10"/>
      <c r="O37" s="10"/>
      <c r="P37" s="10"/>
      <c r="Q37" s="10">
        <v>2016</v>
      </c>
      <c r="R37" s="10">
        <v>2016</v>
      </c>
      <c r="S37" s="10">
        <v>2016</v>
      </c>
      <c r="T37" s="10">
        <v>2016</v>
      </c>
      <c r="U37" s="10">
        <v>2016</v>
      </c>
      <c r="V37" s="34">
        <v>2016</v>
      </c>
      <c r="W37" s="70"/>
      <c r="X37" s="58">
        <f t="shared" si="4"/>
        <v>0</v>
      </c>
      <c r="Y37" s="56"/>
      <c r="Z37" s="48">
        <f t="shared" si="5"/>
        <v>20160</v>
      </c>
    </row>
    <row r="38" spans="1:26" ht="12.75" x14ac:dyDescent="0.2">
      <c r="A38" s="32" t="s">
        <v>4</v>
      </c>
      <c r="B38" s="2" t="s">
        <v>16</v>
      </c>
      <c r="C38" s="8" t="s">
        <v>24</v>
      </c>
      <c r="D38" s="9" t="s">
        <v>18</v>
      </c>
      <c r="E38" s="43"/>
      <c r="F38" s="41">
        <v>1.25</v>
      </c>
      <c r="G38" s="39">
        <f t="shared" si="0"/>
        <v>0</v>
      </c>
      <c r="H38" s="5"/>
      <c r="I38" s="10"/>
      <c r="J38" s="10">
        <v>2000</v>
      </c>
      <c r="K38" s="44"/>
      <c r="L38" s="10"/>
      <c r="M38" s="10"/>
      <c r="N38" s="10"/>
      <c r="O38" s="10"/>
      <c r="P38" s="10"/>
      <c r="Q38" s="10"/>
      <c r="R38" s="10"/>
      <c r="S38" s="10"/>
      <c r="T38" s="10"/>
      <c r="U38" s="10"/>
      <c r="V38" s="10"/>
      <c r="W38" s="70"/>
      <c r="X38" s="58">
        <f t="shared" si="4"/>
        <v>0</v>
      </c>
      <c r="Y38" s="56"/>
      <c r="Z38" s="48">
        <f t="shared" si="5"/>
        <v>2000</v>
      </c>
    </row>
    <row r="39" spans="1:26" ht="12.75" x14ac:dyDescent="0.2">
      <c r="A39" s="32" t="s">
        <v>4</v>
      </c>
      <c r="B39" s="2" t="s">
        <v>16</v>
      </c>
      <c r="C39" s="8" t="s">
        <v>25</v>
      </c>
      <c r="D39" s="9">
        <v>72</v>
      </c>
      <c r="E39" s="6"/>
      <c r="F39" s="39">
        <v>1.35</v>
      </c>
      <c r="G39" s="39">
        <f t="shared" si="0"/>
        <v>97.2</v>
      </c>
      <c r="H39" s="5"/>
      <c r="I39" s="10">
        <v>1008</v>
      </c>
      <c r="J39" s="10">
        <f>I39</f>
        <v>1008</v>
      </c>
      <c r="K39" s="44">
        <v>2016</v>
      </c>
      <c r="L39" s="10"/>
      <c r="M39" s="10"/>
      <c r="N39" s="10"/>
      <c r="O39" s="10"/>
      <c r="P39" s="10"/>
      <c r="Q39" s="10"/>
      <c r="R39" s="10"/>
      <c r="S39" s="10"/>
      <c r="T39" s="10"/>
      <c r="U39" s="10"/>
      <c r="V39" s="10"/>
      <c r="W39" s="70"/>
      <c r="X39" s="58">
        <f t="shared" si="4"/>
        <v>0</v>
      </c>
      <c r="Y39" s="56"/>
      <c r="Z39" s="48">
        <f t="shared" si="5"/>
        <v>3024</v>
      </c>
    </row>
    <row r="40" spans="1:26" ht="12.75" x14ac:dyDescent="0.2">
      <c r="A40" s="32" t="s">
        <v>4</v>
      </c>
      <c r="B40" s="2" t="s">
        <v>16</v>
      </c>
      <c r="C40" s="8" t="s">
        <v>25</v>
      </c>
      <c r="D40" s="9">
        <v>24</v>
      </c>
      <c r="E40" s="6"/>
      <c r="F40" s="39">
        <v>2.25</v>
      </c>
      <c r="G40" s="39">
        <f t="shared" si="0"/>
        <v>54</v>
      </c>
      <c r="H40" s="5"/>
      <c r="I40" s="10">
        <v>2400</v>
      </c>
      <c r="J40" s="10">
        <f>I40</f>
        <v>2400</v>
      </c>
      <c r="K40" s="44"/>
      <c r="L40" s="60"/>
      <c r="M40" s="10"/>
      <c r="N40" s="10"/>
      <c r="O40" s="10"/>
      <c r="P40" s="10"/>
      <c r="Q40" s="10"/>
      <c r="R40" s="10"/>
      <c r="S40" s="10"/>
      <c r="T40" s="10"/>
      <c r="U40" s="10"/>
      <c r="V40" s="10"/>
      <c r="W40" s="70"/>
      <c r="X40" s="58">
        <f t="shared" si="4"/>
        <v>0</v>
      </c>
      <c r="Y40" s="56"/>
      <c r="Z40" s="48">
        <f t="shared" si="5"/>
        <v>2400</v>
      </c>
    </row>
    <row r="41" spans="1:26" ht="12.75" x14ac:dyDescent="0.2">
      <c r="A41" s="32" t="s">
        <v>4</v>
      </c>
      <c r="B41" s="2" t="s">
        <v>26</v>
      </c>
      <c r="C41" s="12" t="s">
        <v>27</v>
      </c>
      <c r="D41" s="9">
        <v>72</v>
      </c>
      <c r="E41" s="43"/>
      <c r="F41" s="41">
        <v>1.73</v>
      </c>
      <c r="G41" s="39">
        <f t="shared" si="0"/>
        <v>124.56</v>
      </c>
      <c r="H41" s="5"/>
      <c r="I41" s="10">
        <v>360</v>
      </c>
      <c r="J41" s="10">
        <f>I41</f>
        <v>360</v>
      </c>
      <c r="K41" s="44">
        <v>720</v>
      </c>
      <c r="L41" s="10">
        <v>0</v>
      </c>
      <c r="M41" s="10"/>
      <c r="N41" s="10">
        <v>0</v>
      </c>
      <c r="O41" s="10"/>
      <c r="P41" s="10">
        <v>0</v>
      </c>
      <c r="Q41" s="10">
        <v>5040</v>
      </c>
      <c r="R41" s="10">
        <v>0</v>
      </c>
      <c r="S41" s="10">
        <v>2016</v>
      </c>
      <c r="T41" s="10">
        <v>0</v>
      </c>
      <c r="U41" s="10">
        <v>0</v>
      </c>
      <c r="V41" s="34">
        <v>0</v>
      </c>
      <c r="W41" s="70"/>
      <c r="X41" s="58">
        <f t="shared" si="4"/>
        <v>0</v>
      </c>
      <c r="Y41" s="56"/>
      <c r="Z41" s="48">
        <f t="shared" si="5"/>
        <v>8136</v>
      </c>
    </row>
    <row r="42" spans="1:26" ht="12.75" x14ac:dyDescent="0.2">
      <c r="A42" s="32" t="s">
        <v>4</v>
      </c>
      <c r="B42" s="2" t="s">
        <v>26</v>
      </c>
      <c r="C42" s="12" t="s">
        <v>27</v>
      </c>
      <c r="D42" s="9" t="s">
        <v>18</v>
      </c>
      <c r="E42" s="43"/>
      <c r="F42" s="41">
        <v>0.75</v>
      </c>
      <c r="G42" s="39">
        <f t="shared" si="0"/>
        <v>0</v>
      </c>
      <c r="H42" s="5">
        <v>2000</v>
      </c>
      <c r="I42" s="10"/>
      <c r="J42" s="10">
        <f>H42</f>
        <v>2000</v>
      </c>
      <c r="K42" s="44"/>
      <c r="L42" s="10"/>
      <c r="M42" s="10"/>
      <c r="N42" s="10"/>
      <c r="O42" s="10"/>
      <c r="P42" s="10"/>
      <c r="Q42" s="10"/>
      <c r="R42" s="10"/>
      <c r="S42" s="10"/>
      <c r="T42" s="10"/>
      <c r="U42" s="10"/>
      <c r="V42" s="10"/>
      <c r="W42" s="70"/>
      <c r="X42" s="58">
        <f t="shared" si="4"/>
        <v>0</v>
      </c>
      <c r="Y42" s="56"/>
      <c r="Z42" s="48">
        <f t="shared" si="5"/>
        <v>2000</v>
      </c>
    </row>
    <row r="43" spans="1:26" ht="12.75" x14ac:dyDescent="0.2">
      <c r="A43" s="32" t="s">
        <v>4</v>
      </c>
      <c r="B43" s="2" t="s">
        <v>26</v>
      </c>
      <c r="C43" s="12" t="s">
        <v>28</v>
      </c>
      <c r="D43" s="9">
        <v>72</v>
      </c>
      <c r="E43" s="43"/>
      <c r="F43" s="41">
        <v>1.73</v>
      </c>
      <c r="G43" s="39">
        <f t="shared" si="0"/>
        <v>124.56</v>
      </c>
      <c r="H43" s="5"/>
      <c r="I43" s="10">
        <v>2016</v>
      </c>
      <c r="J43" s="10">
        <f>I43</f>
        <v>2016</v>
      </c>
      <c r="K43" s="44">
        <v>4032</v>
      </c>
      <c r="L43" s="10">
        <v>0</v>
      </c>
      <c r="M43" s="10"/>
      <c r="N43" s="10"/>
      <c r="O43" s="10"/>
      <c r="P43" s="10">
        <v>0</v>
      </c>
      <c r="Q43" s="10">
        <v>1008</v>
      </c>
      <c r="R43" s="10">
        <v>0</v>
      </c>
      <c r="S43" s="10">
        <v>1008</v>
      </c>
      <c r="T43" s="10">
        <v>0</v>
      </c>
      <c r="U43" s="10">
        <v>1008</v>
      </c>
      <c r="V43" s="34">
        <v>0</v>
      </c>
      <c r="W43" s="70"/>
      <c r="X43" s="58">
        <f t="shared" si="4"/>
        <v>0</v>
      </c>
      <c r="Y43" s="56"/>
      <c r="Z43" s="48">
        <f t="shared" si="5"/>
        <v>9072</v>
      </c>
    </row>
    <row r="44" spans="1:26" ht="12.75" x14ac:dyDescent="0.2">
      <c r="A44" s="32" t="s">
        <v>4</v>
      </c>
      <c r="B44" s="2" t="s">
        <v>26</v>
      </c>
      <c r="C44" s="12" t="s">
        <v>28</v>
      </c>
      <c r="D44" s="9" t="s">
        <v>18</v>
      </c>
      <c r="E44" s="43"/>
      <c r="F44" s="41">
        <v>0.75</v>
      </c>
      <c r="G44" s="39">
        <f t="shared" si="0"/>
        <v>0</v>
      </c>
      <c r="H44" s="5"/>
      <c r="I44" s="10">
        <v>4000</v>
      </c>
      <c r="J44" s="10">
        <f>I44</f>
        <v>4000</v>
      </c>
      <c r="K44" s="44"/>
      <c r="L44" s="10"/>
      <c r="M44" s="10"/>
      <c r="N44" s="10"/>
      <c r="O44" s="10"/>
      <c r="P44" s="10"/>
      <c r="Q44" s="10"/>
      <c r="R44" s="10"/>
      <c r="S44" s="10"/>
      <c r="T44" s="10"/>
      <c r="U44" s="10"/>
      <c r="V44" s="10"/>
      <c r="W44" s="70"/>
      <c r="X44" s="58">
        <f t="shared" si="4"/>
        <v>0</v>
      </c>
      <c r="Y44" s="56"/>
      <c r="Z44" s="48">
        <f t="shared" si="5"/>
        <v>4000</v>
      </c>
    </row>
    <row r="45" spans="1:26" ht="12.75" x14ac:dyDescent="0.2">
      <c r="A45" s="32" t="s">
        <v>4</v>
      </c>
      <c r="B45" s="2" t="s">
        <v>29</v>
      </c>
      <c r="C45" s="8" t="s">
        <v>30</v>
      </c>
      <c r="D45" s="9">
        <v>72</v>
      </c>
      <c r="E45" s="6"/>
      <c r="F45" s="39">
        <v>1.55</v>
      </c>
      <c r="G45" s="39">
        <f t="shared" si="0"/>
        <v>111.60000000000001</v>
      </c>
      <c r="H45" s="5"/>
      <c r="I45" s="10">
        <v>3024</v>
      </c>
      <c r="J45" s="10">
        <f>I45</f>
        <v>3024</v>
      </c>
      <c r="K45" s="44"/>
      <c r="L45" s="10"/>
      <c r="M45" s="10">
        <v>4032</v>
      </c>
      <c r="N45" s="10"/>
      <c r="O45" s="10"/>
      <c r="P45" s="10"/>
      <c r="Q45" s="10">
        <v>1008</v>
      </c>
      <c r="R45" s="10">
        <v>1008</v>
      </c>
      <c r="S45" s="10">
        <v>288</v>
      </c>
      <c r="T45" s="10">
        <v>0</v>
      </c>
      <c r="U45" s="10">
        <v>3024</v>
      </c>
      <c r="V45" s="34">
        <v>0</v>
      </c>
      <c r="W45" s="70"/>
      <c r="X45" s="58">
        <f t="shared" si="4"/>
        <v>0</v>
      </c>
      <c r="Y45" s="56"/>
      <c r="Z45" s="48">
        <f t="shared" si="5"/>
        <v>12384</v>
      </c>
    </row>
    <row r="46" spans="1:26" s="19" customFormat="1" ht="12.75" x14ac:dyDescent="0.2">
      <c r="A46" s="32" t="s">
        <v>4</v>
      </c>
      <c r="B46" s="2" t="s">
        <v>29</v>
      </c>
      <c r="C46" s="8" t="s">
        <v>30</v>
      </c>
      <c r="D46" s="9" t="s">
        <v>18</v>
      </c>
      <c r="E46" s="6"/>
      <c r="F46" s="39">
        <v>0.77</v>
      </c>
      <c r="G46" s="39">
        <f t="shared" si="0"/>
        <v>0</v>
      </c>
      <c r="H46" s="5"/>
      <c r="I46" s="10"/>
      <c r="J46" s="10">
        <v>5000</v>
      </c>
      <c r="K46" s="44"/>
      <c r="L46" s="10"/>
      <c r="M46" s="10"/>
      <c r="N46" s="10"/>
      <c r="O46" s="10"/>
      <c r="P46" s="10"/>
      <c r="Q46" s="10"/>
      <c r="R46" s="10"/>
      <c r="S46" s="10"/>
      <c r="T46" s="10"/>
      <c r="U46" s="10"/>
      <c r="V46" s="10"/>
      <c r="W46" s="71"/>
      <c r="X46" s="58">
        <f t="shared" si="4"/>
        <v>0</v>
      </c>
      <c r="Y46" s="56"/>
      <c r="Z46" s="48">
        <f t="shared" si="5"/>
        <v>5000</v>
      </c>
    </row>
    <row r="47" spans="1:26" ht="12.75" x14ac:dyDescent="0.2">
      <c r="A47" s="32" t="s">
        <v>4</v>
      </c>
      <c r="B47" s="1" t="s">
        <v>31</v>
      </c>
      <c r="C47" s="18" t="s">
        <v>88</v>
      </c>
      <c r="D47" s="1">
        <v>72</v>
      </c>
      <c r="E47" s="24"/>
      <c r="F47" s="39">
        <v>1.5</v>
      </c>
      <c r="G47" s="39">
        <f t="shared" si="0"/>
        <v>108</v>
      </c>
      <c r="H47" s="25"/>
      <c r="I47" s="25"/>
      <c r="J47" s="10"/>
      <c r="K47" s="45"/>
      <c r="L47" s="25"/>
      <c r="M47" s="25"/>
      <c r="N47" s="25">
        <v>5000</v>
      </c>
      <c r="O47" s="25">
        <v>5000</v>
      </c>
      <c r="P47" s="25">
        <v>5000</v>
      </c>
      <c r="Q47" s="25">
        <v>5000</v>
      </c>
      <c r="R47" s="25">
        <v>5000</v>
      </c>
      <c r="S47" s="25">
        <v>5000</v>
      </c>
      <c r="T47" s="25">
        <v>5000</v>
      </c>
      <c r="U47" s="25">
        <v>5000</v>
      </c>
      <c r="V47" s="25">
        <v>5000</v>
      </c>
      <c r="W47" s="70"/>
      <c r="X47" s="59">
        <f>+F47*W47</f>
        <v>0</v>
      </c>
      <c r="Y47" s="57"/>
      <c r="Z47" s="48">
        <f t="shared" si="5"/>
        <v>45000</v>
      </c>
    </row>
    <row r="48" spans="1:26" ht="12.75" x14ac:dyDescent="0.2">
      <c r="A48" s="32" t="s">
        <v>4</v>
      </c>
      <c r="B48" s="1" t="s">
        <v>31</v>
      </c>
      <c r="C48" s="18" t="s">
        <v>88</v>
      </c>
      <c r="D48" s="1" t="s">
        <v>18</v>
      </c>
      <c r="E48" s="24"/>
      <c r="F48" s="39">
        <v>0.55000000000000004</v>
      </c>
      <c r="G48" s="39">
        <f t="shared" si="0"/>
        <v>0</v>
      </c>
      <c r="H48" s="25"/>
      <c r="I48" s="25"/>
      <c r="J48" s="10"/>
      <c r="K48" s="45"/>
      <c r="L48" s="25"/>
      <c r="M48" s="27"/>
      <c r="N48" s="25">
        <v>5000</v>
      </c>
      <c r="O48" s="25">
        <v>5000</v>
      </c>
      <c r="P48" s="25">
        <v>5000</v>
      </c>
      <c r="Q48" s="25">
        <v>5000</v>
      </c>
      <c r="R48" s="25">
        <v>5000</v>
      </c>
      <c r="S48" s="25">
        <v>5000</v>
      </c>
      <c r="T48" s="25">
        <v>5000</v>
      </c>
      <c r="U48" s="25">
        <v>5000</v>
      </c>
      <c r="V48" s="25">
        <v>5000</v>
      </c>
      <c r="W48" s="70"/>
      <c r="X48" s="58" t="e">
        <f>+W48*#REF!</f>
        <v>#REF!</v>
      </c>
      <c r="Y48" s="56"/>
      <c r="Z48" s="48">
        <f t="shared" si="5"/>
        <v>45000</v>
      </c>
    </row>
    <row r="49" spans="1:26" ht="12.75" x14ac:dyDescent="0.2">
      <c r="A49" s="32" t="s">
        <v>4</v>
      </c>
      <c r="B49" s="1" t="s">
        <v>31</v>
      </c>
      <c r="C49" s="18" t="s">
        <v>89</v>
      </c>
      <c r="D49" s="1">
        <v>72</v>
      </c>
      <c r="E49" s="24"/>
      <c r="F49" s="41">
        <v>2.0499999999999998</v>
      </c>
      <c r="G49" s="39">
        <f t="shared" si="0"/>
        <v>147.6</v>
      </c>
      <c r="H49" s="25"/>
      <c r="I49" s="25"/>
      <c r="J49" s="10"/>
      <c r="K49" s="45"/>
      <c r="L49" s="25"/>
      <c r="M49" s="25"/>
      <c r="N49" s="25"/>
      <c r="O49" s="25"/>
      <c r="P49" s="25"/>
      <c r="Q49" s="25"/>
      <c r="R49" s="25">
        <v>500</v>
      </c>
      <c r="S49" s="25">
        <v>500</v>
      </c>
      <c r="T49" s="25">
        <v>500</v>
      </c>
      <c r="U49" s="25">
        <v>500</v>
      </c>
      <c r="V49" s="25">
        <v>500</v>
      </c>
      <c r="W49" s="70"/>
      <c r="X49" s="59">
        <f>+F49*W49</f>
        <v>0</v>
      </c>
      <c r="Y49" s="57"/>
      <c r="Z49" s="48">
        <f t="shared" si="5"/>
        <v>2500</v>
      </c>
    </row>
    <row r="50" spans="1:26" ht="12.75" x14ac:dyDescent="0.2">
      <c r="A50" s="32" t="s">
        <v>4</v>
      </c>
      <c r="B50" s="2" t="s">
        <v>31</v>
      </c>
      <c r="C50" s="8" t="s">
        <v>32</v>
      </c>
      <c r="D50" s="9">
        <v>24</v>
      </c>
      <c r="E50" s="6"/>
      <c r="F50" s="39">
        <v>2.0499999999999998</v>
      </c>
      <c r="G50" s="39">
        <f t="shared" si="0"/>
        <v>49.199999999999996</v>
      </c>
      <c r="H50" s="5"/>
      <c r="I50" s="10"/>
      <c r="J50" s="10"/>
      <c r="K50" s="44"/>
      <c r="L50" s="10"/>
      <c r="M50" s="10"/>
      <c r="N50" s="10"/>
      <c r="O50" s="10"/>
      <c r="P50" s="10"/>
      <c r="Q50" s="10">
        <v>720</v>
      </c>
      <c r="R50" s="10"/>
      <c r="S50" s="10"/>
      <c r="T50" s="10">
        <v>1000</v>
      </c>
      <c r="U50" s="10"/>
      <c r="V50" s="10"/>
      <c r="W50" s="70"/>
      <c r="X50" s="58">
        <f>+W50*F50</f>
        <v>0</v>
      </c>
      <c r="Y50" s="56"/>
      <c r="Z50" s="48">
        <f t="shared" si="5"/>
        <v>1720</v>
      </c>
    </row>
    <row r="51" spans="1:26" ht="12.75" x14ac:dyDescent="0.2">
      <c r="A51" s="32" t="s">
        <v>4</v>
      </c>
      <c r="B51" s="1" t="s">
        <v>29</v>
      </c>
      <c r="C51" s="18" t="s">
        <v>186</v>
      </c>
      <c r="D51" s="1">
        <v>72</v>
      </c>
      <c r="E51" s="24"/>
      <c r="F51" s="39">
        <v>1.77</v>
      </c>
      <c r="G51" s="39">
        <f t="shared" si="0"/>
        <v>127.44</v>
      </c>
      <c r="H51" s="25"/>
      <c r="I51" s="25"/>
      <c r="J51" s="47"/>
      <c r="K51" s="45"/>
      <c r="L51" s="47"/>
      <c r="M51" s="47"/>
      <c r="N51" s="47" t="s">
        <v>75</v>
      </c>
      <c r="O51" s="47"/>
      <c r="P51" s="47"/>
      <c r="Q51" s="47">
        <v>300</v>
      </c>
      <c r="R51" s="47"/>
      <c r="S51" s="47" t="s">
        <v>75</v>
      </c>
      <c r="T51" s="47">
        <v>1000</v>
      </c>
      <c r="U51" s="47">
        <v>3500</v>
      </c>
      <c r="V51" s="47">
        <v>5000</v>
      </c>
      <c r="W51" s="69">
        <v>5000</v>
      </c>
      <c r="X51" s="59">
        <f t="shared" ref="X51:X56" si="6">+F51*W51</f>
        <v>8850</v>
      </c>
      <c r="Y51" s="57"/>
      <c r="Z51" s="48">
        <f t="shared" ref="Z51:Z56" si="7">SUM(K51:V51)</f>
        <v>9800</v>
      </c>
    </row>
    <row r="52" spans="1:26" ht="12.75" x14ac:dyDescent="0.2">
      <c r="A52" s="32" t="s">
        <v>4</v>
      </c>
      <c r="B52" s="1" t="s">
        <v>29</v>
      </c>
      <c r="C52" s="18" t="s">
        <v>187</v>
      </c>
      <c r="D52" s="1">
        <v>72</v>
      </c>
      <c r="E52" s="24">
        <v>0.35</v>
      </c>
      <c r="F52" s="39">
        <v>1.8</v>
      </c>
      <c r="G52" s="39">
        <f t="shared" si="0"/>
        <v>154.79999999999998</v>
      </c>
      <c r="H52" s="25"/>
      <c r="I52" s="25"/>
      <c r="J52" s="47"/>
      <c r="K52" s="45"/>
      <c r="L52" s="47">
        <f>'[1]MGN Liner Weekly Avail - 16 wks'!E59</f>
        <v>0</v>
      </c>
      <c r="M52" s="47">
        <f>'[1]MGN Liner Weekly Avail - 16 wks'!F59+'[1]MGN Liner Weekly Avail - 16 wks'!G59</f>
        <v>0</v>
      </c>
      <c r="N52" s="47">
        <v>200</v>
      </c>
      <c r="O52" s="47">
        <v>100</v>
      </c>
      <c r="P52" s="47">
        <f>'[1]MGN Liner Weekly Avail - 16 wks'!N59+'[1]MGN Liner Weekly Avail - 16 wks'!O59</f>
        <v>0</v>
      </c>
      <c r="Q52" s="47">
        <f>'[1]MGN Liner Weekly Avail - 16 wks'!P59+'[1]MGN Liner Weekly Avail - 16 wks'!Q59+'[1]MGN Liner Weekly Avail - 16 wks'!R59</f>
        <v>0</v>
      </c>
      <c r="R52" s="47">
        <f>'[1]MGN Liner Weekly Avail - 16 wks'!S59+'[1]MGN Liner Weekly Avail - 16 wks'!T59</f>
        <v>0</v>
      </c>
      <c r="S52" s="47"/>
      <c r="T52" s="47">
        <f>'[1]MGN Liner Weekly Avail - 16 wks'!W59+'[1]MGN Liner Weekly Avail - 16 wks'!X59</f>
        <v>0</v>
      </c>
      <c r="U52" s="47">
        <f>'[1]MGN Liner Weekly Avail - 16 wks'!Y59+'[1]MGN Liner Weekly Avail - 16 wks'!Z59</f>
        <v>0</v>
      </c>
      <c r="V52" s="49" t="e">
        <f>'[1]MGN Liner Weekly Avail - 16 wks'!AA59+'[1]MGN Liner Weekly Avail - 16 wks'!AB59+'[1]MGN Liner Weekly Avail - 16 wks'!AC59</f>
        <v>#REF!</v>
      </c>
      <c r="W52" s="69"/>
      <c r="X52" s="59">
        <f t="shared" si="6"/>
        <v>0</v>
      </c>
      <c r="Y52" s="57"/>
      <c r="Z52" s="48" t="e">
        <f t="shared" si="7"/>
        <v>#REF!</v>
      </c>
    </row>
    <row r="53" spans="1:26" ht="12.75" x14ac:dyDescent="0.2">
      <c r="A53" s="32" t="s">
        <v>4</v>
      </c>
      <c r="B53" s="1" t="s">
        <v>29</v>
      </c>
      <c r="C53" s="18" t="s">
        <v>188</v>
      </c>
      <c r="D53" s="1">
        <v>75</v>
      </c>
      <c r="E53" s="24"/>
      <c r="F53" s="39">
        <v>1.8</v>
      </c>
      <c r="G53" s="39">
        <f t="shared" si="0"/>
        <v>135</v>
      </c>
      <c r="H53" s="25"/>
      <c r="I53" s="25"/>
      <c r="J53" s="47"/>
      <c r="K53" s="45"/>
      <c r="L53" s="47">
        <f>'[1]MGN Liner Weekly Avail - 16 wks'!E60</f>
        <v>0</v>
      </c>
      <c r="M53" s="47">
        <f>'[1]MGN Liner Weekly Avail - 16 wks'!F60+'[1]MGN Liner Weekly Avail - 16 wks'!G60</f>
        <v>900</v>
      </c>
      <c r="N53" s="47">
        <f>'[1]MGN Liner Weekly Avail - 16 wks'!H60+'[1]MGN Liner Weekly Avail - 16 wks'!I60+'[1]MGN Liner Weekly Avail - 16 wks'!J60</f>
        <v>1000</v>
      </c>
      <c r="O53" s="47">
        <f>'[1]MGN Liner Weekly Avail - 16 wks'!K60+'[1]MGN Liner Weekly Avail - 16 wks'!L60+'[1]MGN Liner Weekly Avail - 16 wks'!M60</f>
        <v>1000</v>
      </c>
      <c r="P53" s="47">
        <f>'[1]MGN Liner Weekly Avail - 16 wks'!N60+'[1]MGN Liner Weekly Avail - 16 wks'!O60</f>
        <v>0</v>
      </c>
      <c r="Q53" s="47">
        <f>'[1]MGN Liner Weekly Avail - 16 wks'!P60+'[1]MGN Liner Weekly Avail - 16 wks'!Q60+'[1]MGN Liner Weekly Avail - 16 wks'!R60</f>
        <v>0</v>
      </c>
      <c r="R53" s="47">
        <f>'[1]MGN Liner Weekly Avail - 16 wks'!S60+'[1]MGN Liner Weekly Avail - 16 wks'!T60</f>
        <v>0</v>
      </c>
      <c r="S53" s="47">
        <f>'[1]MGN Liner Weekly Avail - 16 wks'!U60+'[1]MGN Liner Weekly Avail - 16 wks'!V60</f>
        <v>0</v>
      </c>
      <c r="T53" s="47">
        <f>'[1]MGN Liner Weekly Avail - 16 wks'!W60+'[1]MGN Liner Weekly Avail - 16 wks'!X60</f>
        <v>0</v>
      </c>
      <c r="U53" s="47">
        <f>'[1]MGN Liner Weekly Avail - 16 wks'!Y60+'[1]MGN Liner Weekly Avail - 16 wks'!Z60</f>
        <v>0</v>
      </c>
      <c r="V53" s="49" t="e">
        <f>'[1]MGN Liner Weekly Avail - 16 wks'!AA60+'[1]MGN Liner Weekly Avail - 16 wks'!AB60+'[1]MGN Liner Weekly Avail - 16 wks'!AC60</f>
        <v>#REF!</v>
      </c>
      <c r="W53" s="69"/>
      <c r="X53" s="59">
        <f t="shared" si="6"/>
        <v>0</v>
      </c>
      <c r="Y53" s="57"/>
      <c r="Z53" s="48" t="e">
        <f t="shared" si="7"/>
        <v>#REF!</v>
      </c>
    </row>
    <row r="54" spans="1:26" ht="12.75" x14ac:dyDescent="0.2">
      <c r="A54" s="32" t="s">
        <v>4</v>
      </c>
      <c r="B54" s="1" t="s">
        <v>29</v>
      </c>
      <c r="C54" s="18" t="s">
        <v>189</v>
      </c>
      <c r="D54" s="1">
        <v>72</v>
      </c>
      <c r="E54" s="24">
        <v>0.2</v>
      </c>
      <c r="F54" s="39">
        <v>1.8</v>
      </c>
      <c r="G54" s="39">
        <f t="shared" si="0"/>
        <v>144</v>
      </c>
      <c r="H54" s="25"/>
      <c r="I54" s="25"/>
      <c r="J54" s="47"/>
      <c r="K54" s="45"/>
      <c r="L54" s="47"/>
      <c r="M54" s="47"/>
      <c r="N54" s="47" t="s">
        <v>75</v>
      </c>
      <c r="O54" s="47" t="s">
        <v>75</v>
      </c>
      <c r="P54" s="47" t="s">
        <v>75</v>
      </c>
      <c r="Q54" s="47"/>
      <c r="R54" s="47"/>
      <c r="S54" s="47"/>
      <c r="T54" s="47"/>
      <c r="U54" s="47"/>
      <c r="V54" s="47"/>
      <c r="W54" s="69"/>
      <c r="X54" s="59">
        <f t="shared" si="6"/>
        <v>0</v>
      </c>
      <c r="Y54" s="57"/>
      <c r="Z54" s="48">
        <f t="shared" si="7"/>
        <v>0</v>
      </c>
    </row>
    <row r="55" spans="1:26" ht="12.75" x14ac:dyDescent="0.2">
      <c r="A55" s="32" t="s">
        <v>4</v>
      </c>
      <c r="B55" s="1" t="s">
        <v>29</v>
      </c>
      <c r="C55" s="18" t="s">
        <v>190</v>
      </c>
      <c r="D55" s="1">
        <v>72</v>
      </c>
      <c r="E55" s="24">
        <v>0.3</v>
      </c>
      <c r="F55" s="39">
        <v>1.77</v>
      </c>
      <c r="G55" s="39">
        <f t="shared" si="0"/>
        <v>149.04</v>
      </c>
      <c r="H55" s="25"/>
      <c r="I55" s="25"/>
      <c r="J55" s="47"/>
      <c r="K55" s="45"/>
      <c r="L55" s="47"/>
      <c r="M55" s="47"/>
      <c r="N55" s="47"/>
      <c r="O55" s="47" t="s">
        <v>75</v>
      </c>
      <c r="P55" s="47" t="s">
        <v>75</v>
      </c>
      <c r="Q55" s="47" t="s">
        <v>75</v>
      </c>
      <c r="R55" s="47">
        <v>700</v>
      </c>
      <c r="S55" s="47"/>
      <c r="T55" s="47">
        <f>'[1]MGN Liner Weekly Avail - 16 wks'!U61+'[1]MGN Liner Weekly Avail - 16 wks'!V61</f>
        <v>2500</v>
      </c>
      <c r="U55" s="47">
        <f>'[1]MGN Liner Weekly Avail - 16 wks'!W61+'[1]MGN Liner Weekly Avail - 16 wks'!X61</f>
        <v>1500</v>
      </c>
      <c r="V55" s="47"/>
      <c r="W55" s="69"/>
      <c r="X55" s="59">
        <f t="shared" si="6"/>
        <v>0</v>
      </c>
      <c r="Y55" s="57"/>
      <c r="Z55" s="48">
        <f t="shared" si="7"/>
        <v>4700</v>
      </c>
    </row>
    <row r="56" spans="1:26" ht="12.75" x14ac:dyDescent="0.2">
      <c r="A56" s="32" t="s">
        <v>4</v>
      </c>
      <c r="B56" s="1" t="s">
        <v>29</v>
      </c>
      <c r="C56" s="18" t="s">
        <v>191</v>
      </c>
      <c r="D56" s="1">
        <v>72</v>
      </c>
      <c r="E56" s="24"/>
      <c r="F56" s="39">
        <v>1.8</v>
      </c>
      <c r="G56" s="39">
        <f t="shared" si="0"/>
        <v>129.6</v>
      </c>
      <c r="H56" s="25"/>
      <c r="I56" s="25"/>
      <c r="J56" s="47"/>
      <c r="K56" s="45"/>
      <c r="L56" s="47"/>
      <c r="M56" s="47"/>
      <c r="N56" s="47"/>
      <c r="O56" s="47"/>
      <c r="P56" s="47"/>
      <c r="Q56" s="47"/>
      <c r="R56" s="47">
        <v>1150</v>
      </c>
      <c r="S56" s="47"/>
      <c r="T56" s="47"/>
      <c r="U56" s="47"/>
      <c r="V56" s="47">
        <v>1100</v>
      </c>
      <c r="W56" s="69"/>
      <c r="X56" s="59">
        <f t="shared" si="6"/>
        <v>0</v>
      </c>
      <c r="Y56" s="57"/>
      <c r="Z56" s="48">
        <f t="shared" si="7"/>
        <v>2250</v>
      </c>
    </row>
    <row r="57" spans="1:26" ht="12.75" x14ac:dyDescent="0.2">
      <c r="A57" s="32" t="s">
        <v>4</v>
      </c>
      <c r="B57" s="2" t="s">
        <v>33</v>
      </c>
      <c r="C57" s="12" t="s">
        <v>185</v>
      </c>
      <c r="D57" s="9">
        <v>72</v>
      </c>
      <c r="E57" s="6"/>
      <c r="F57" s="39">
        <v>1.08</v>
      </c>
      <c r="G57" s="39">
        <f t="shared" si="0"/>
        <v>77.760000000000005</v>
      </c>
      <c r="H57" s="5"/>
      <c r="I57" s="10"/>
      <c r="J57" s="10"/>
      <c r="K57" s="44"/>
      <c r="L57" s="10"/>
      <c r="M57" s="10"/>
      <c r="N57" s="10"/>
      <c r="O57" s="10"/>
      <c r="P57" s="10">
        <v>0</v>
      </c>
      <c r="Q57" s="10">
        <v>0</v>
      </c>
      <c r="R57" s="10">
        <v>0</v>
      </c>
      <c r="S57" s="10">
        <v>2592</v>
      </c>
      <c r="T57" s="10">
        <v>1008</v>
      </c>
      <c r="U57" s="10">
        <v>0</v>
      </c>
      <c r="V57" s="34">
        <v>0</v>
      </c>
      <c r="W57" s="70"/>
      <c r="X57" s="58">
        <f>+W57*F57</f>
        <v>0</v>
      </c>
      <c r="Y57" s="56"/>
      <c r="Z57" s="48">
        <f>SUM(J57:V57)</f>
        <v>3600</v>
      </c>
    </row>
    <row r="58" spans="1:26" ht="12.75" x14ac:dyDescent="0.2">
      <c r="A58" s="32" t="s">
        <v>4</v>
      </c>
      <c r="B58" s="2" t="s">
        <v>226</v>
      </c>
      <c r="C58" s="12" t="s">
        <v>232</v>
      </c>
      <c r="D58" s="9">
        <v>72</v>
      </c>
      <c r="E58" s="6"/>
      <c r="F58" s="39">
        <v>1.17</v>
      </c>
      <c r="G58" s="39">
        <f t="shared" si="0"/>
        <v>84.24</v>
      </c>
      <c r="H58" s="5"/>
      <c r="I58" s="10"/>
      <c r="J58" s="10"/>
      <c r="K58" s="44"/>
      <c r="L58" s="10"/>
      <c r="M58" s="10"/>
      <c r="N58" s="10"/>
      <c r="O58" s="10">
        <v>1440</v>
      </c>
      <c r="P58" s="10"/>
      <c r="Q58" s="10"/>
      <c r="R58" s="10"/>
      <c r="S58" s="10"/>
      <c r="T58" s="10"/>
      <c r="U58" s="10"/>
      <c r="V58" s="93"/>
      <c r="W58" s="70"/>
      <c r="X58" s="58">
        <f>+W58*F58</f>
        <v>0</v>
      </c>
      <c r="Y58" s="56"/>
      <c r="Z58" s="48"/>
    </row>
    <row r="59" spans="1:26" ht="12.75" x14ac:dyDescent="0.2">
      <c r="A59" s="32" t="s">
        <v>4</v>
      </c>
      <c r="B59" s="2" t="s">
        <v>226</v>
      </c>
      <c r="C59" s="12" t="s">
        <v>233</v>
      </c>
      <c r="D59" s="9">
        <v>72</v>
      </c>
      <c r="E59" s="6"/>
      <c r="F59" s="39">
        <v>1.1100000000000001</v>
      </c>
      <c r="G59" s="39">
        <f t="shared" si="0"/>
        <v>79.92</v>
      </c>
      <c r="H59" s="5"/>
      <c r="I59" s="10"/>
      <c r="J59" s="10"/>
      <c r="K59" s="44"/>
      <c r="L59" s="10"/>
      <c r="M59" s="10"/>
      <c r="N59" s="10">
        <v>720</v>
      </c>
      <c r="O59" s="10"/>
      <c r="P59" s="10"/>
      <c r="Q59" s="10"/>
      <c r="R59" s="10"/>
      <c r="S59" s="10"/>
      <c r="T59" s="10"/>
      <c r="U59" s="10"/>
      <c r="V59" s="93"/>
      <c r="W59" s="70"/>
      <c r="X59" s="58"/>
      <c r="Y59" s="56"/>
      <c r="Z59" s="48"/>
    </row>
    <row r="60" spans="1:26" ht="12.75" x14ac:dyDescent="0.2">
      <c r="A60" s="32" t="s">
        <v>4</v>
      </c>
      <c r="B60" s="1" t="s">
        <v>34</v>
      </c>
      <c r="C60" s="18" t="s">
        <v>175</v>
      </c>
      <c r="D60" s="1">
        <v>72</v>
      </c>
      <c r="E60" s="42"/>
      <c r="F60" s="41">
        <v>1.74</v>
      </c>
      <c r="G60" s="39">
        <f t="shared" si="0"/>
        <v>125.28</v>
      </c>
      <c r="H60" s="25"/>
      <c r="I60" s="25"/>
      <c r="J60" s="47"/>
      <c r="K60" s="45"/>
      <c r="L60" s="47"/>
      <c r="M60" s="47"/>
      <c r="N60" s="47" t="s">
        <v>75</v>
      </c>
      <c r="O60" s="47" t="s">
        <v>75</v>
      </c>
      <c r="P60" s="47" t="s">
        <v>75</v>
      </c>
      <c r="Q60" s="47" t="s">
        <v>75</v>
      </c>
      <c r="R60" s="47" t="s">
        <v>75</v>
      </c>
      <c r="S60" s="47" t="s">
        <v>75</v>
      </c>
      <c r="T60" s="47" t="s">
        <v>75</v>
      </c>
      <c r="U60" s="47" t="s">
        <v>75</v>
      </c>
      <c r="V60" s="47" t="s">
        <v>75</v>
      </c>
      <c r="W60" s="69"/>
      <c r="X60" s="59">
        <f t="shared" ref="X60:X71" si="8">+F60*W60</f>
        <v>0</v>
      </c>
      <c r="Y60" s="57"/>
      <c r="Z60" s="48">
        <f t="shared" ref="Z60:Z62" si="9">SUM(K60:V60)</f>
        <v>0</v>
      </c>
    </row>
    <row r="61" spans="1:26" ht="12.75" x14ac:dyDescent="0.2">
      <c r="A61" s="32" t="s">
        <v>4</v>
      </c>
      <c r="B61" s="1" t="s">
        <v>34</v>
      </c>
      <c r="C61" s="18" t="s">
        <v>176</v>
      </c>
      <c r="D61" s="1">
        <v>72</v>
      </c>
      <c r="E61" s="42"/>
      <c r="F61" s="41">
        <v>1.74</v>
      </c>
      <c r="G61" s="39">
        <f t="shared" si="0"/>
        <v>125.28</v>
      </c>
      <c r="H61" s="25"/>
      <c r="I61" s="25"/>
      <c r="J61" s="47">
        <v>216</v>
      </c>
      <c r="K61" s="45"/>
      <c r="L61" s="47">
        <v>1656</v>
      </c>
      <c r="M61" s="47"/>
      <c r="N61" s="47"/>
      <c r="O61" s="47" t="s">
        <v>75</v>
      </c>
      <c r="P61" s="47" t="s">
        <v>75</v>
      </c>
      <c r="Q61" s="47">
        <f>4280+64+10800</f>
        <v>15144</v>
      </c>
      <c r="R61" s="47">
        <v>4000</v>
      </c>
      <c r="S61" s="47">
        <v>500</v>
      </c>
      <c r="T61" s="47" t="s">
        <v>75</v>
      </c>
      <c r="U61" s="47">
        <v>2500</v>
      </c>
      <c r="V61" s="47">
        <v>20000</v>
      </c>
      <c r="W61" s="69">
        <v>25000</v>
      </c>
      <c r="X61" s="59">
        <f t="shared" si="8"/>
        <v>43500</v>
      </c>
      <c r="Y61" s="57"/>
      <c r="Z61" s="48">
        <f t="shared" si="9"/>
        <v>43800</v>
      </c>
    </row>
    <row r="62" spans="1:26" ht="12.75" x14ac:dyDescent="0.2">
      <c r="A62" s="32" t="s">
        <v>4</v>
      </c>
      <c r="B62" s="1" t="s">
        <v>34</v>
      </c>
      <c r="C62" s="18" t="s">
        <v>177</v>
      </c>
      <c r="D62" s="1">
        <v>72</v>
      </c>
      <c r="E62" s="42">
        <v>0.35</v>
      </c>
      <c r="F62" s="41">
        <v>1.75</v>
      </c>
      <c r="G62" s="41">
        <f t="shared" si="0"/>
        <v>151.19999999999999</v>
      </c>
      <c r="H62" s="25"/>
      <c r="I62" s="25"/>
      <c r="J62" s="47"/>
      <c r="K62" s="45"/>
      <c r="L62" s="47"/>
      <c r="M62" s="47"/>
      <c r="N62" s="47"/>
      <c r="O62" s="47">
        <f>'[1]MGN Liner Weekly Avail - 16 wks'!I70+'[1]MGN Liner Weekly Avail - 16 wks'!J70+'[1]MGN Liner Weekly Avail - 16 wks'!K70</f>
        <v>400</v>
      </c>
      <c r="P62" s="47"/>
      <c r="Q62" s="47">
        <f>'[1]MGN Liner Weekly Avail - 16 wks'!N70+'[1]MGN Liner Weekly Avail - 16 wks'!O70+'[1]MGN Liner Weekly Avail - 16 wks'!P70</f>
        <v>300</v>
      </c>
      <c r="R62" s="47">
        <v>3400</v>
      </c>
      <c r="S62" s="47"/>
      <c r="T62" s="47">
        <f>'[1]MGN Liner Weekly Avail - 16 wks'!U70+'[1]MGN Liner Weekly Avail - 16 wks'!V70</f>
        <v>16500</v>
      </c>
      <c r="U62" s="47">
        <v>14700</v>
      </c>
      <c r="V62" s="47">
        <f>70000+11300</f>
        <v>81300</v>
      </c>
      <c r="W62" s="73">
        <v>6400</v>
      </c>
      <c r="X62" s="59">
        <f t="shared" si="8"/>
        <v>11200</v>
      </c>
      <c r="Y62" s="57"/>
      <c r="Z62" s="48">
        <f t="shared" si="9"/>
        <v>116600</v>
      </c>
    </row>
    <row r="63" spans="1:26" ht="12.75" x14ac:dyDescent="0.2">
      <c r="A63" s="32" t="s">
        <v>4</v>
      </c>
      <c r="B63" s="1" t="s">
        <v>34</v>
      </c>
      <c r="C63" s="18" t="s">
        <v>178</v>
      </c>
      <c r="D63" s="1">
        <v>72</v>
      </c>
      <c r="E63" s="24"/>
      <c r="F63" s="39">
        <v>1.5</v>
      </c>
      <c r="G63" s="39">
        <f t="shared" si="0"/>
        <v>108</v>
      </c>
      <c r="H63" s="25"/>
      <c r="I63" s="25"/>
      <c r="J63" s="10"/>
      <c r="K63" s="45"/>
      <c r="L63" s="25"/>
      <c r="M63" s="25"/>
      <c r="N63" s="25">
        <v>5000</v>
      </c>
      <c r="O63" s="25">
        <v>5000</v>
      </c>
      <c r="P63" s="25">
        <v>5000</v>
      </c>
      <c r="Q63" s="25">
        <v>5000</v>
      </c>
      <c r="R63" s="25">
        <v>5000</v>
      </c>
      <c r="S63" s="25">
        <v>5000</v>
      </c>
      <c r="T63" s="25">
        <v>5000</v>
      </c>
      <c r="U63" s="25">
        <v>5000</v>
      </c>
      <c r="V63" s="25">
        <v>5000</v>
      </c>
      <c r="W63" s="70"/>
      <c r="X63" s="59">
        <f t="shared" si="8"/>
        <v>0</v>
      </c>
      <c r="Y63" s="57"/>
      <c r="Z63" s="48">
        <f>SUM(J63:V63)</f>
        <v>45000</v>
      </c>
    </row>
    <row r="64" spans="1:26" ht="12.75" x14ac:dyDescent="0.2">
      <c r="A64" s="32" t="s">
        <v>4</v>
      </c>
      <c r="B64" s="1" t="s">
        <v>34</v>
      </c>
      <c r="C64" s="18" t="s">
        <v>179</v>
      </c>
      <c r="D64" s="1">
        <v>72</v>
      </c>
      <c r="E64" s="42">
        <v>0.35</v>
      </c>
      <c r="F64" s="41">
        <v>1.75</v>
      </c>
      <c r="G64" s="41">
        <f t="shared" si="0"/>
        <v>151.19999999999999</v>
      </c>
      <c r="H64" s="25"/>
      <c r="I64" s="25"/>
      <c r="J64" s="47"/>
      <c r="K64" s="45"/>
      <c r="L64" s="47"/>
      <c r="M64" s="47"/>
      <c r="N64" s="47"/>
      <c r="O64" s="47"/>
      <c r="P64" s="47">
        <v>1750</v>
      </c>
      <c r="Q64" s="47">
        <v>16840</v>
      </c>
      <c r="R64" s="47">
        <v>10940</v>
      </c>
      <c r="S64" s="47"/>
      <c r="T64" s="47">
        <v>19400</v>
      </c>
      <c r="U64" s="47">
        <f>'[1]MGN Liner Weekly Avail - 16 wks'!W71+'[1]MGN Liner Weekly Avail - 16 wks'!X71</f>
        <v>15000</v>
      </c>
      <c r="V64" s="47">
        <f>8000+10000</f>
        <v>18000</v>
      </c>
      <c r="W64" s="73">
        <v>10000</v>
      </c>
      <c r="X64" s="59">
        <f t="shared" si="8"/>
        <v>17500</v>
      </c>
      <c r="Y64" s="57"/>
      <c r="Z64" s="48">
        <f t="shared" ref="Z64:Z69" si="10">SUM(K64:V64)</f>
        <v>81930</v>
      </c>
    </row>
    <row r="65" spans="1:26" ht="12.75" x14ac:dyDescent="0.2">
      <c r="A65" s="32" t="s">
        <v>4</v>
      </c>
      <c r="B65" s="1" t="s">
        <v>34</v>
      </c>
      <c r="C65" s="18" t="s">
        <v>180</v>
      </c>
      <c r="D65" s="1">
        <v>72</v>
      </c>
      <c r="E65" s="42"/>
      <c r="F65" s="41">
        <v>1.77</v>
      </c>
      <c r="G65" s="41">
        <f t="shared" si="0"/>
        <v>127.44</v>
      </c>
      <c r="H65" s="25"/>
      <c r="I65" s="25"/>
      <c r="J65" s="47"/>
      <c r="K65" s="45"/>
      <c r="L65" s="47"/>
      <c r="M65" s="47"/>
      <c r="N65" s="47"/>
      <c r="O65" s="47" t="s">
        <v>75</v>
      </c>
      <c r="P65" s="47">
        <f>'[1]MGN Liner Weekly Avail - 16 wks'!L72+'[1]MGN Liner Weekly Avail - 16 wks'!M72</f>
        <v>268</v>
      </c>
      <c r="Q65" s="47"/>
      <c r="R65" s="47"/>
      <c r="S65" s="47"/>
      <c r="T65" s="47"/>
      <c r="U65" s="47">
        <v>16000</v>
      </c>
      <c r="V65" s="47">
        <v>7200</v>
      </c>
      <c r="W65" s="73"/>
      <c r="X65" s="59">
        <f t="shared" si="8"/>
        <v>0</v>
      </c>
      <c r="Y65" s="57"/>
      <c r="Z65" s="48">
        <f t="shared" si="10"/>
        <v>23468</v>
      </c>
    </row>
    <row r="66" spans="1:26" ht="12.75" x14ac:dyDescent="0.2">
      <c r="A66" s="32" t="s">
        <v>4</v>
      </c>
      <c r="B66" s="1" t="s">
        <v>34</v>
      </c>
      <c r="C66" s="18" t="s">
        <v>181</v>
      </c>
      <c r="D66" s="1">
        <v>72</v>
      </c>
      <c r="E66" s="42"/>
      <c r="F66" s="41">
        <v>1.75</v>
      </c>
      <c r="G66" s="41">
        <f t="shared" si="0"/>
        <v>126</v>
      </c>
      <c r="H66" s="25"/>
      <c r="I66" s="25"/>
      <c r="J66" s="47"/>
      <c r="K66" s="45"/>
      <c r="L66" s="47"/>
      <c r="M66" s="47"/>
      <c r="N66" s="47">
        <f>'[1]MGN Liner Weekly Avail - 16 wks'!F73+'[1]MGN Liner Weekly Avail - 16 wks'!G73+'[1]MGN Liner Weekly Avail - 16 wks'!H73</f>
        <v>0</v>
      </c>
      <c r="O66" s="47" t="s">
        <v>75</v>
      </c>
      <c r="P66" s="47">
        <v>6000</v>
      </c>
      <c r="Q66" s="47">
        <f>'[1]MGN Liner Weekly Avail - 16 wks'!N73+'[1]MGN Liner Weekly Avail - 16 wks'!O73+'[1]MGN Liner Weekly Avail - 16 wks'!P73</f>
        <v>500</v>
      </c>
      <c r="R66" s="47"/>
      <c r="S66" s="47">
        <f>'[1]MGN Liner Weekly Avail - 16 wks'!S73+'[1]MGN Liner Weekly Avail - 16 wks'!T73</f>
        <v>2100</v>
      </c>
      <c r="T66" s="47"/>
      <c r="U66" s="47"/>
      <c r="V66" s="47">
        <f>'[1]MGN Liner Weekly Avail - 16 wks'!Y73+'[1]MGN Liner Weekly Avail - 16 wks'!Z73+'[1]MGN Liner Weekly Avail - 16 wks'!AA73</f>
        <v>2850</v>
      </c>
      <c r="W66" s="73"/>
      <c r="X66" s="59">
        <f t="shared" si="8"/>
        <v>0</v>
      </c>
      <c r="Y66" s="57"/>
      <c r="Z66" s="48">
        <f t="shared" si="10"/>
        <v>11450</v>
      </c>
    </row>
    <row r="67" spans="1:26" ht="12.75" x14ac:dyDescent="0.2">
      <c r="A67" s="32" t="s">
        <v>4</v>
      </c>
      <c r="B67" s="1" t="s">
        <v>34</v>
      </c>
      <c r="C67" s="18" t="s">
        <v>182</v>
      </c>
      <c r="D67" s="1">
        <v>72</v>
      </c>
      <c r="E67" s="42">
        <v>0.35</v>
      </c>
      <c r="F67" s="41">
        <v>1.75</v>
      </c>
      <c r="G67" s="41">
        <f t="shared" si="0"/>
        <v>151.19999999999999</v>
      </c>
      <c r="H67" s="25"/>
      <c r="I67" s="25"/>
      <c r="J67" s="47"/>
      <c r="K67" s="45"/>
      <c r="L67" s="47"/>
      <c r="M67" s="47"/>
      <c r="N67" s="47">
        <f>'[1]MGN Liner Weekly Avail - 16 wks'!F74+'[1]MGN Liner Weekly Avail - 16 wks'!G74+'[1]MGN Liner Weekly Avail - 16 wks'!H74</f>
        <v>0</v>
      </c>
      <c r="O67" s="47"/>
      <c r="P67" s="47"/>
      <c r="Q67" s="47">
        <f>1250+800</f>
        <v>2050</v>
      </c>
      <c r="R67" s="47"/>
      <c r="S67" s="47"/>
      <c r="T67" s="47">
        <v>1600</v>
      </c>
      <c r="U67" s="47"/>
      <c r="V67" s="47"/>
      <c r="W67" s="73">
        <v>7000</v>
      </c>
      <c r="X67" s="59">
        <f t="shared" si="8"/>
        <v>12250</v>
      </c>
      <c r="Y67" s="57"/>
      <c r="Z67" s="48">
        <f t="shared" si="10"/>
        <v>3650</v>
      </c>
    </row>
    <row r="68" spans="1:26" ht="12.75" x14ac:dyDescent="0.2">
      <c r="A68" s="32" t="s">
        <v>4</v>
      </c>
      <c r="B68" s="1" t="s">
        <v>34</v>
      </c>
      <c r="C68" s="18" t="s">
        <v>183</v>
      </c>
      <c r="D68" s="1">
        <v>72</v>
      </c>
      <c r="E68" s="42"/>
      <c r="F68" s="41">
        <v>1.75</v>
      </c>
      <c r="G68" s="41">
        <f t="shared" si="0"/>
        <v>126</v>
      </c>
      <c r="H68" s="25"/>
      <c r="I68" s="25"/>
      <c r="J68" s="47"/>
      <c r="K68" s="45"/>
      <c r="L68" s="47"/>
      <c r="M68" s="47"/>
      <c r="N68" s="47">
        <f>'[1]MGN Liner Weekly Avail - 16 wks'!F75+'[1]MGN Liner Weekly Avail - 16 wks'!G75+'[1]MGN Liner Weekly Avail - 16 wks'!H75</f>
        <v>0</v>
      </c>
      <c r="O68" s="47">
        <v>200</v>
      </c>
      <c r="P68" s="47"/>
      <c r="Q68" s="47"/>
      <c r="R68" s="47"/>
      <c r="S68" s="47"/>
      <c r="T68" s="47"/>
      <c r="U68" s="47"/>
      <c r="V68" s="47"/>
      <c r="W68" s="73"/>
      <c r="X68" s="59">
        <f t="shared" si="8"/>
        <v>0</v>
      </c>
      <c r="Y68" s="57"/>
      <c r="Z68" s="48">
        <f t="shared" si="10"/>
        <v>200</v>
      </c>
    </row>
    <row r="69" spans="1:26" ht="12.75" x14ac:dyDescent="0.2">
      <c r="A69" s="32" t="s">
        <v>4</v>
      </c>
      <c r="B69" s="1" t="s">
        <v>34</v>
      </c>
      <c r="C69" s="18" t="s">
        <v>184</v>
      </c>
      <c r="D69" s="1">
        <v>72</v>
      </c>
      <c r="E69" s="24">
        <v>0.25</v>
      </c>
      <c r="F69" s="39">
        <v>1.8</v>
      </c>
      <c r="G69" s="39">
        <f t="shared" si="0"/>
        <v>147.6</v>
      </c>
      <c r="H69" s="25"/>
      <c r="I69" s="25"/>
      <c r="J69" s="47"/>
      <c r="K69" s="45"/>
      <c r="L69" s="47"/>
      <c r="M69" s="47"/>
      <c r="N69" s="47">
        <f>'[1]MGN Liner Weekly Avail - 16 wks'!F76+'[1]MGN Liner Weekly Avail - 16 wks'!G76+'[1]MGN Liner Weekly Avail - 16 wks'!H76</f>
        <v>0</v>
      </c>
      <c r="O69" s="47" t="s">
        <v>75</v>
      </c>
      <c r="P69" s="47"/>
      <c r="Q69" s="47"/>
      <c r="R69" s="47"/>
      <c r="S69" s="47"/>
      <c r="T69" s="47"/>
      <c r="U69" s="47"/>
      <c r="V69" s="47"/>
      <c r="W69" s="69"/>
      <c r="X69" s="59">
        <f t="shared" si="8"/>
        <v>0</v>
      </c>
      <c r="Y69" s="57"/>
      <c r="Z69" s="48">
        <f t="shared" si="10"/>
        <v>0</v>
      </c>
    </row>
    <row r="70" spans="1:26" ht="12.75" x14ac:dyDescent="0.2">
      <c r="A70" s="32" t="s">
        <v>4</v>
      </c>
      <c r="B70" s="1" t="s">
        <v>29</v>
      </c>
      <c r="C70" s="20" t="s">
        <v>81</v>
      </c>
      <c r="D70" s="1">
        <v>72</v>
      </c>
      <c r="E70" s="24"/>
      <c r="F70" s="39">
        <v>1.5</v>
      </c>
      <c r="G70" s="39">
        <f t="shared" si="0"/>
        <v>108</v>
      </c>
      <c r="H70" s="25"/>
      <c r="I70" s="25"/>
      <c r="J70" s="10"/>
      <c r="K70" s="45"/>
      <c r="L70" s="25"/>
      <c r="M70" s="25"/>
      <c r="N70" s="25">
        <v>5000</v>
      </c>
      <c r="O70" s="25">
        <v>5000</v>
      </c>
      <c r="P70" s="25">
        <v>5000</v>
      </c>
      <c r="Q70" s="25">
        <v>5000</v>
      </c>
      <c r="R70" s="25">
        <v>5000</v>
      </c>
      <c r="S70" s="25">
        <v>5000</v>
      </c>
      <c r="T70" s="25">
        <v>5000</v>
      </c>
      <c r="U70" s="25">
        <v>5000</v>
      </c>
      <c r="V70" s="25">
        <v>5000</v>
      </c>
      <c r="W70" s="70"/>
      <c r="X70" s="59">
        <f t="shared" si="8"/>
        <v>0</v>
      </c>
      <c r="Y70" s="57"/>
      <c r="Z70" s="48">
        <f>SUM(J70:V70)</f>
        <v>45000</v>
      </c>
    </row>
    <row r="71" spans="1:26" ht="12.75" x14ac:dyDescent="0.2">
      <c r="A71" s="32" t="s">
        <v>4</v>
      </c>
      <c r="B71" s="1" t="s">
        <v>34</v>
      </c>
      <c r="C71" s="18" t="s">
        <v>174</v>
      </c>
      <c r="D71" s="1">
        <v>72</v>
      </c>
      <c r="E71" s="42"/>
      <c r="F71" s="41">
        <v>1.67</v>
      </c>
      <c r="G71" s="41">
        <f t="shared" si="0"/>
        <v>120.24</v>
      </c>
      <c r="H71" s="25"/>
      <c r="I71" s="25"/>
      <c r="J71" s="47"/>
      <c r="K71" s="45"/>
      <c r="L71" s="47"/>
      <c r="M71" s="47"/>
      <c r="N71" s="47"/>
      <c r="O71" s="47"/>
      <c r="P71" s="47"/>
      <c r="Q71" s="47">
        <f>'[1]MGN Liner Weekly Avail - 16 wks'!N94+'[1]MGN Liner Weekly Avail - 16 wks'!O94+'[1]MGN Liner Weekly Avail - 16 wks'!P94</f>
        <v>100</v>
      </c>
      <c r="R71" s="47"/>
      <c r="S71" s="47"/>
      <c r="T71" s="47"/>
      <c r="U71" s="47">
        <f>'[1]MGN Liner Weekly Avail - 16 wks'!W94+'[1]MGN Liner Weekly Avail - 16 wks'!X94</f>
        <v>10000</v>
      </c>
      <c r="V71" s="47"/>
      <c r="W71" s="73"/>
      <c r="X71" s="59">
        <f t="shared" si="8"/>
        <v>0</v>
      </c>
      <c r="Y71" s="57"/>
      <c r="Z71" s="48">
        <f>SUM(K71:V71)</f>
        <v>10100</v>
      </c>
    </row>
    <row r="72" spans="1:26" ht="12.75" x14ac:dyDescent="0.2">
      <c r="A72" s="32" t="s">
        <v>4</v>
      </c>
      <c r="B72" s="2" t="s">
        <v>29</v>
      </c>
      <c r="C72" s="12" t="s">
        <v>173</v>
      </c>
      <c r="D72" s="9">
        <v>72</v>
      </c>
      <c r="E72" s="6"/>
      <c r="F72" s="39">
        <v>1.99</v>
      </c>
      <c r="G72" s="39">
        <f t="shared" si="0"/>
        <v>143.28</v>
      </c>
      <c r="H72" s="5"/>
      <c r="I72" s="10"/>
      <c r="J72" s="10"/>
      <c r="K72" s="44">
        <v>0</v>
      </c>
      <c r="L72" s="10">
        <v>0</v>
      </c>
      <c r="M72" s="10"/>
      <c r="N72" s="10"/>
      <c r="O72" s="10">
        <v>0</v>
      </c>
      <c r="P72" s="10">
        <v>0</v>
      </c>
      <c r="Q72" s="10">
        <v>0</v>
      </c>
      <c r="R72" s="10">
        <v>0</v>
      </c>
      <c r="S72" s="10">
        <v>0</v>
      </c>
      <c r="T72" s="10">
        <v>14400</v>
      </c>
      <c r="U72" s="10">
        <v>0</v>
      </c>
      <c r="V72" s="34">
        <v>0</v>
      </c>
      <c r="W72" s="70"/>
      <c r="X72" s="58">
        <f>+W72*F72</f>
        <v>0</v>
      </c>
      <c r="Y72" s="56"/>
      <c r="Z72" s="48">
        <f>SUM(J72:V72)</f>
        <v>14400</v>
      </c>
    </row>
    <row r="73" spans="1:26" ht="12.75" x14ac:dyDescent="0.2">
      <c r="A73" s="32" t="s">
        <v>4</v>
      </c>
      <c r="B73" s="1" t="s">
        <v>29</v>
      </c>
      <c r="C73" s="18" t="s">
        <v>142</v>
      </c>
      <c r="D73" s="1">
        <v>72</v>
      </c>
      <c r="E73" s="42">
        <v>0.2</v>
      </c>
      <c r="F73" s="41">
        <v>1.78</v>
      </c>
      <c r="G73" s="41">
        <f t="shared" si="0"/>
        <v>142.56</v>
      </c>
      <c r="H73" s="25"/>
      <c r="I73" s="25"/>
      <c r="J73" s="47"/>
      <c r="K73" s="45"/>
      <c r="L73" s="47"/>
      <c r="M73" s="47"/>
      <c r="N73" s="47"/>
      <c r="O73" s="47" t="s">
        <v>75</v>
      </c>
      <c r="P73" s="47"/>
      <c r="Q73" s="47">
        <v>200</v>
      </c>
      <c r="R73" s="47">
        <v>1400</v>
      </c>
      <c r="S73" s="47"/>
      <c r="T73" s="47"/>
      <c r="U73" s="47"/>
      <c r="V73" s="47">
        <f>'[1]MGN Liner Weekly Avail - 16 wks'!Y115+'[1]MGN Liner Weekly Avail - 16 wks'!Z115+'[1]MGN Liner Weekly Avail - 16 wks'!AA115</f>
        <v>2000</v>
      </c>
      <c r="W73" s="73"/>
      <c r="X73" s="59">
        <f t="shared" ref="X73:X80" si="11">+F73*W73</f>
        <v>0</v>
      </c>
      <c r="Y73" s="57"/>
      <c r="Z73" s="48">
        <f t="shared" ref="Z73:Z80" si="12">SUM(K73:V73)</f>
        <v>3600</v>
      </c>
    </row>
    <row r="74" spans="1:26" ht="12.75" x14ac:dyDescent="0.2">
      <c r="A74" s="32" t="s">
        <v>4</v>
      </c>
      <c r="B74" s="1" t="s">
        <v>29</v>
      </c>
      <c r="C74" s="18" t="s">
        <v>143</v>
      </c>
      <c r="D74" s="1">
        <v>72</v>
      </c>
      <c r="E74" s="42">
        <v>0.2</v>
      </c>
      <c r="F74" s="41">
        <v>1.78</v>
      </c>
      <c r="G74" s="41">
        <f t="shared" si="0"/>
        <v>142.56</v>
      </c>
      <c r="H74" s="25"/>
      <c r="I74" s="25"/>
      <c r="J74" s="47"/>
      <c r="K74" s="45"/>
      <c r="L74" s="47"/>
      <c r="M74" s="47"/>
      <c r="N74" s="47"/>
      <c r="O74" s="47"/>
      <c r="P74" s="47"/>
      <c r="Q74" s="47"/>
      <c r="R74" s="47"/>
      <c r="S74" s="47"/>
      <c r="T74" s="47"/>
      <c r="U74" s="47"/>
      <c r="V74" s="47"/>
      <c r="W74" s="73"/>
      <c r="X74" s="59">
        <f t="shared" si="11"/>
        <v>0</v>
      </c>
      <c r="Y74" s="57"/>
      <c r="Z74" s="48">
        <f t="shared" si="12"/>
        <v>0</v>
      </c>
    </row>
    <row r="75" spans="1:26" ht="12.75" x14ac:dyDescent="0.2">
      <c r="A75" s="32" t="s">
        <v>4</v>
      </c>
      <c r="B75" s="1" t="s">
        <v>29</v>
      </c>
      <c r="C75" s="18" t="s">
        <v>144</v>
      </c>
      <c r="D75" s="1">
        <v>72</v>
      </c>
      <c r="E75" s="42">
        <v>0.2</v>
      </c>
      <c r="F75" s="41">
        <v>1.78</v>
      </c>
      <c r="G75" s="41">
        <f t="shared" si="0"/>
        <v>142.56</v>
      </c>
      <c r="H75" s="25"/>
      <c r="I75" s="25"/>
      <c r="J75" s="47"/>
      <c r="K75" s="45"/>
      <c r="L75" s="47"/>
      <c r="M75" s="47"/>
      <c r="N75" s="47"/>
      <c r="O75" s="47">
        <v>400</v>
      </c>
      <c r="P75" s="47"/>
      <c r="Q75" s="47"/>
      <c r="R75" s="47"/>
      <c r="S75" s="47"/>
      <c r="T75" s="47"/>
      <c r="U75" s="47"/>
      <c r="V75" s="47"/>
      <c r="W75" s="73"/>
      <c r="X75" s="59">
        <f t="shared" si="11"/>
        <v>0</v>
      </c>
      <c r="Y75" s="57"/>
      <c r="Z75" s="48">
        <f t="shared" si="12"/>
        <v>400</v>
      </c>
    </row>
    <row r="76" spans="1:26" ht="12.75" x14ac:dyDescent="0.2">
      <c r="A76" s="32" t="s">
        <v>4</v>
      </c>
      <c r="B76" s="1" t="s">
        <v>29</v>
      </c>
      <c r="C76" s="18" t="s">
        <v>145</v>
      </c>
      <c r="D76" s="1">
        <v>72</v>
      </c>
      <c r="E76" s="42">
        <v>0.2</v>
      </c>
      <c r="F76" s="41">
        <v>1.8</v>
      </c>
      <c r="G76" s="41">
        <f t="shared" ref="G76:G143" si="13">IFERROR((D76*E76)+(D76*F76),0)</f>
        <v>144</v>
      </c>
      <c r="H76" s="25"/>
      <c r="I76" s="25"/>
      <c r="J76" s="47"/>
      <c r="K76" s="45"/>
      <c r="L76" s="47"/>
      <c r="M76" s="47"/>
      <c r="N76" s="47"/>
      <c r="O76" s="47"/>
      <c r="P76" s="47"/>
      <c r="Q76" s="47"/>
      <c r="R76" s="47"/>
      <c r="S76" s="47">
        <f>'[1]MGN Liner Weekly Avail - 16 wks'!S118+'[1]MGN Liner Weekly Avail - 16 wks'!T118</f>
        <v>1500</v>
      </c>
      <c r="T76" s="47"/>
      <c r="U76" s="47">
        <f>'[1]MGN Liner Weekly Avail - 16 wks'!W118+'[1]MGN Liner Weekly Avail - 16 wks'!X118</f>
        <v>3000</v>
      </c>
      <c r="V76" s="47"/>
      <c r="W76" s="73"/>
      <c r="X76" s="59">
        <f t="shared" si="11"/>
        <v>0</v>
      </c>
      <c r="Y76" s="57"/>
      <c r="Z76" s="48">
        <f t="shared" si="12"/>
        <v>4500</v>
      </c>
    </row>
    <row r="77" spans="1:26" ht="12.75" x14ac:dyDescent="0.2">
      <c r="A77" s="32" t="s">
        <v>4</v>
      </c>
      <c r="B77" s="1" t="s">
        <v>29</v>
      </c>
      <c r="C77" s="18" t="s">
        <v>146</v>
      </c>
      <c r="D77" s="1">
        <v>72</v>
      </c>
      <c r="E77" s="24">
        <v>0.2</v>
      </c>
      <c r="F77" s="39">
        <v>1.8</v>
      </c>
      <c r="G77" s="39">
        <f t="shared" si="13"/>
        <v>144</v>
      </c>
      <c r="H77" s="25"/>
      <c r="I77" s="25"/>
      <c r="J77" s="47"/>
      <c r="K77" s="45"/>
      <c r="L77" s="47"/>
      <c r="M77" s="47"/>
      <c r="N77" s="47"/>
      <c r="O77" s="47"/>
      <c r="P77" s="47"/>
      <c r="Q77" s="47"/>
      <c r="R77" s="47"/>
      <c r="S77" s="47">
        <f>'[1]MGN Liner Weekly Avail - 16 wks'!S119+'[1]MGN Liner Weekly Avail - 16 wks'!T119</f>
        <v>500</v>
      </c>
      <c r="T77" s="47"/>
      <c r="U77" s="47"/>
      <c r="V77" s="47">
        <f>'[1]MGN Liner Weekly Avail - 16 wks'!Y119+'[1]MGN Liner Weekly Avail - 16 wks'!Z119+'[1]MGN Liner Weekly Avail - 16 wks'!AA119</f>
        <v>1500</v>
      </c>
      <c r="W77" s="69"/>
      <c r="X77" s="59">
        <f t="shared" si="11"/>
        <v>0</v>
      </c>
      <c r="Y77" s="57"/>
      <c r="Z77" s="48">
        <f t="shared" si="12"/>
        <v>2000</v>
      </c>
    </row>
    <row r="78" spans="1:26" ht="12.75" x14ac:dyDescent="0.2">
      <c r="A78" s="32" t="s">
        <v>4</v>
      </c>
      <c r="B78" s="1" t="s">
        <v>29</v>
      </c>
      <c r="C78" s="18" t="s">
        <v>147</v>
      </c>
      <c r="D78" s="1">
        <v>72</v>
      </c>
      <c r="E78" s="42">
        <v>0.2</v>
      </c>
      <c r="F78" s="41">
        <v>1.8</v>
      </c>
      <c r="G78" s="41">
        <f t="shared" si="13"/>
        <v>144</v>
      </c>
      <c r="H78" s="25"/>
      <c r="I78" s="25"/>
      <c r="J78" s="47"/>
      <c r="K78" s="45"/>
      <c r="L78" s="47"/>
      <c r="M78" s="47"/>
      <c r="N78" s="47"/>
      <c r="O78" s="47"/>
      <c r="P78" s="47"/>
      <c r="Q78" s="47"/>
      <c r="R78" s="47">
        <f>'[1]MGN Liner Weekly Avail - 16 wks'!Q120+'[1]MGN Liner Weekly Avail - 16 wks'!R120</f>
        <v>500</v>
      </c>
      <c r="S78" s="47"/>
      <c r="T78" s="47">
        <f>'[1]MGN Liner Weekly Avail - 16 wks'!U120+'[1]MGN Liner Weekly Avail - 16 wks'!V120</f>
        <v>2500</v>
      </c>
      <c r="U78" s="47"/>
      <c r="V78" s="47"/>
      <c r="W78" s="73"/>
      <c r="X78" s="59">
        <f t="shared" si="11"/>
        <v>0</v>
      </c>
      <c r="Y78" s="57"/>
      <c r="Z78" s="48">
        <f t="shared" si="12"/>
        <v>3000</v>
      </c>
    </row>
    <row r="79" spans="1:26" ht="12.75" x14ac:dyDescent="0.2">
      <c r="A79" s="32" t="s">
        <v>4</v>
      </c>
      <c r="B79" s="1" t="s">
        <v>29</v>
      </c>
      <c r="C79" s="18" t="s">
        <v>148</v>
      </c>
      <c r="D79" s="1">
        <v>72</v>
      </c>
      <c r="E79" s="24">
        <v>0.15</v>
      </c>
      <c r="F79" s="39">
        <v>1.82</v>
      </c>
      <c r="G79" s="39">
        <f t="shared" si="13"/>
        <v>141.84</v>
      </c>
      <c r="H79" s="25"/>
      <c r="I79" s="25"/>
      <c r="J79" s="47"/>
      <c r="K79" s="45"/>
      <c r="L79" s="47"/>
      <c r="M79" s="47"/>
      <c r="N79" s="47"/>
      <c r="O79" s="47"/>
      <c r="P79" s="47">
        <f>'[1]MGN Liner Weekly Avail - 16 wks'!L121+'[1]MGN Liner Weekly Avail - 16 wks'!M121</f>
        <v>100</v>
      </c>
      <c r="Q79" s="47"/>
      <c r="R79" s="47"/>
      <c r="S79" s="47"/>
      <c r="T79" s="47">
        <f>'[1]MGN Liner Weekly Avail - 16 wks'!U121+'[1]MGN Liner Weekly Avail - 16 wks'!V121</f>
        <v>2000</v>
      </c>
      <c r="U79" s="47"/>
      <c r="V79" s="47"/>
      <c r="W79" s="69">
        <v>7500</v>
      </c>
      <c r="X79" s="59">
        <f t="shared" si="11"/>
        <v>13650</v>
      </c>
      <c r="Y79" s="57"/>
      <c r="Z79" s="48">
        <f t="shared" si="12"/>
        <v>2100</v>
      </c>
    </row>
    <row r="80" spans="1:26" ht="12.75" x14ac:dyDescent="0.2">
      <c r="A80" s="32" t="s">
        <v>4</v>
      </c>
      <c r="B80" s="1" t="s">
        <v>29</v>
      </c>
      <c r="C80" s="18" t="s">
        <v>149</v>
      </c>
      <c r="D80" s="1">
        <v>72</v>
      </c>
      <c r="E80" s="24">
        <v>0.2</v>
      </c>
      <c r="F80" s="39">
        <v>1.8</v>
      </c>
      <c r="G80" s="39">
        <f t="shared" si="13"/>
        <v>144</v>
      </c>
      <c r="H80" s="27"/>
      <c r="I80" s="27"/>
      <c r="J80" s="47"/>
      <c r="K80" s="45"/>
      <c r="L80" s="47"/>
      <c r="M80" s="47"/>
      <c r="N80" s="47" t="s">
        <v>75</v>
      </c>
      <c r="O80" s="47"/>
      <c r="P80" s="47"/>
      <c r="Q80" s="47"/>
      <c r="R80" s="47"/>
      <c r="S80" s="47"/>
      <c r="T80" s="47">
        <f>'[1]MGN Liner Weekly Avail - 16 wks'!U122+'[1]MGN Liner Weekly Avail - 16 wks'!V122</f>
        <v>1000</v>
      </c>
      <c r="U80" s="47"/>
      <c r="V80" s="47"/>
      <c r="W80" s="69"/>
      <c r="X80" s="59">
        <f t="shared" si="11"/>
        <v>0</v>
      </c>
      <c r="Y80" s="57"/>
      <c r="Z80" s="48">
        <f t="shared" si="12"/>
        <v>1000</v>
      </c>
    </row>
    <row r="81" spans="1:26" ht="12.75" x14ac:dyDescent="0.2">
      <c r="A81" s="32" t="s">
        <v>4</v>
      </c>
      <c r="B81" s="2" t="s">
        <v>29</v>
      </c>
      <c r="C81" s="12" t="s">
        <v>150</v>
      </c>
      <c r="D81" s="9">
        <v>72</v>
      </c>
      <c r="E81" s="6">
        <v>0.23</v>
      </c>
      <c r="F81" s="39">
        <v>2.19</v>
      </c>
      <c r="G81" s="39">
        <f t="shared" si="13"/>
        <v>174.24</v>
      </c>
      <c r="H81" s="5"/>
      <c r="I81" s="10">
        <v>2232</v>
      </c>
      <c r="J81" s="10">
        <f t="shared" ref="J81" si="14">I81</f>
        <v>2232</v>
      </c>
      <c r="K81" s="44"/>
      <c r="L81" s="10">
        <v>2520</v>
      </c>
      <c r="M81" s="10">
        <v>2520</v>
      </c>
      <c r="N81" s="10"/>
      <c r="O81" s="10"/>
      <c r="P81" s="10"/>
      <c r="Q81" s="10"/>
      <c r="R81" s="10"/>
      <c r="S81" s="10"/>
      <c r="T81" s="10"/>
      <c r="U81" s="10"/>
      <c r="V81" s="10"/>
      <c r="W81" s="70"/>
      <c r="X81" s="58">
        <f>+W81*F81</f>
        <v>0</v>
      </c>
      <c r="Y81" s="56"/>
      <c r="Z81" s="48">
        <f>SUM(J81:V81)</f>
        <v>7272</v>
      </c>
    </row>
    <row r="82" spans="1:26" ht="12.75" x14ac:dyDescent="0.2">
      <c r="A82" s="32" t="s">
        <v>4</v>
      </c>
      <c r="B82" s="1" t="s">
        <v>29</v>
      </c>
      <c r="C82" s="18" t="s">
        <v>151</v>
      </c>
      <c r="D82" s="1">
        <v>72</v>
      </c>
      <c r="E82" s="42">
        <v>0.23</v>
      </c>
      <c r="F82" s="41">
        <v>1.8</v>
      </c>
      <c r="G82" s="41">
        <f t="shared" si="13"/>
        <v>146.16</v>
      </c>
      <c r="H82" s="27"/>
      <c r="I82" s="27"/>
      <c r="J82" s="47"/>
      <c r="K82" s="45"/>
      <c r="L82" s="47"/>
      <c r="M82" s="47"/>
      <c r="N82" s="47"/>
      <c r="O82" s="47" t="s">
        <v>75</v>
      </c>
      <c r="P82" s="47" t="s">
        <v>75</v>
      </c>
      <c r="Q82" s="47" t="s">
        <v>75</v>
      </c>
      <c r="R82" s="47"/>
      <c r="S82" s="47"/>
      <c r="T82" s="47">
        <f>'[1]MGN Liner Weekly Avail - 16 wks'!U123+'[1]MGN Liner Weekly Avail - 16 wks'!V123</f>
        <v>2000</v>
      </c>
      <c r="U82" s="47"/>
      <c r="V82" s="47">
        <v>800</v>
      </c>
      <c r="W82" s="73"/>
      <c r="X82" s="64">
        <f t="shared" ref="X82:X103" si="15">+F82*W82</f>
        <v>0</v>
      </c>
      <c r="Y82" s="61"/>
      <c r="Z82" s="48">
        <f t="shared" ref="Z82:Z103" si="16">SUM(K82:V82)</f>
        <v>2800</v>
      </c>
    </row>
    <row r="83" spans="1:26" ht="12.75" x14ac:dyDescent="0.2">
      <c r="A83" s="32" t="s">
        <v>4</v>
      </c>
      <c r="B83" s="1" t="s">
        <v>29</v>
      </c>
      <c r="C83" s="18" t="s">
        <v>152</v>
      </c>
      <c r="D83" s="1">
        <v>72</v>
      </c>
      <c r="E83" s="24">
        <v>0.23</v>
      </c>
      <c r="F83" s="39">
        <v>1.8</v>
      </c>
      <c r="G83" s="39">
        <f t="shared" si="13"/>
        <v>146.16</v>
      </c>
      <c r="H83" s="27"/>
      <c r="I83" s="27"/>
      <c r="J83" s="47"/>
      <c r="K83" s="45"/>
      <c r="L83" s="47"/>
      <c r="M83" s="47"/>
      <c r="N83" s="47"/>
      <c r="O83" s="47"/>
      <c r="P83" s="47"/>
      <c r="Q83" s="47"/>
      <c r="R83" s="47"/>
      <c r="S83" s="47"/>
      <c r="T83" s="47"/>
      <c r="U83" s="47"/>
      <c r="V83" s="47"/>
      <c r="W83" s="69">
        <v>2000</v>
      </c>
      <c r="X83" s="59">
        <f t="shared" si="15"/>
        <v>3600</v>
      </c>
      <c r="Y83" s="57"/>
      <c r="Z83" s="48">
        <f t="shared" si="16"/>
        <v>0</v>
      </c>
    </row>
    <row r="84" spans="1:26" ht="12.75" x14ac:dyDescent="0.2">
      <c r="A84" s="32" t="s">
        <v>4</v>
      </c>
      <c r="B84" s="1" t="s">
        <v>29</v>
      </c>
      <c r="C84" s="18" t="s">
        <v>153</v>
      </c>
      <c r="D84" s="1">
        <v>72</v>
      </c>
      <c r="E84" s="42">
        <v>0.23</v>
      </c>
      <c r="F84" s="41">
        <v>1.8</v>
      </c>
      <c r="G84" s="41">
        <f t="shared" si="13"/>
        <v>146.16</v>
      </c>
      <c r="H84" s="27"/>
      <c r="I84" s="27"/>
      <c r="J84" s="47"/>
      <c r="K84" s="45"/>
      <c r="L84" s="47"/>
      <c r="M84" s="47"/>
      <c r="N84" s="47"/>
      <c r="O84" s="47"/>
      <c r="P84" s="47"/>
      <c r="Q84" s="47">
        <v>1000</v>
      </c>
      <c r="R84" s="47"/>
      <c r="S84" s="47"/>
      <c r="T84" s="47"/>
      <c r="U84" s="47"/>
      <c r="V84" s="47"/>
      <c r="W84" s="73"/>
      <c r="X84" s="64">
        <f t="shared" si="15"/>
        <v>0</v>
      </c>
      <c r="Y84" s="61"/>
      <c r="Z84" s="48">
        <f t="shared" si="16"/>
        <v>1000</v>
      </c>
    </row>
    <row r="85" spans="1:26" ht="12.75" x14ac:dyDescent="0.2">
      <c r="A85" s="32" t="s">
        <v>4</v>
      </c>
      <c r="B85" s="1" t="s">
        <v>29</v>
      </c>
      <c r="C85" s="18" t="s">
        <v>154</v>
      </c>
      <c r="D85" s="1">
        <v>72</v>
      </c>
      <c r="E85" s="24">
        <v>0.23</v>
      </c>
      <c r="F85" s="39">
        <v>1.8</v>
      </c>
      <c r="G85" s="39">
        <f t="shared" si="13"/>
        <v>146.16</v>
      </c>
      <c r="H85" s="27"/>
      <c r="I85" s="27"/>
      <c r="J85" s="47"/>
      <c r="K85" s="45"/>
      <c r="L85" s="47"/>
      <c r="M85" s="47"/>
      <c r="N85" s="47"/>
      <c r="O85" s="47"/>
      <c r="P85" s="47"/>
      <c r="Q85" s="47"/>
      <c r="R85" s="47"/>
      <c r="S85" s="47"/>
      <c r="T85" s="47"/>
      <c r="U85" s="47"/>
      <c r="V85" s="47"/>
      <c r="W85" s="69">
        <v>4500</v>
      </c>
      <c r="X85" s="59">
        <f t="shared" si="15"/>
        <v>8100</v>
      </c>
      <c r="Y85" s="57"/>
      <c r="Z85" s="48">
        <f t="shared" si="16"/>
        <v>0</v>
      </c>
    </row>
    <row r="86" spans="1:26" ht="12.75" x14ac:dyDescent="0.2">
      <c r="A86" s="32" t="s">
        <v>4</v>
      </c>
      <c r="B86" s="1" t="s">
        <v>29</v>
      </c>
      <c r="C86" s="18" t="s">
        <v>155</v>
      </c>
      <c r="D86" s="1">
        <v>72</v>
      </c>
      <c r="E86" s="42">
        <v>0.23</v>
      </c>
      <c r="F86" s="41">
        <v>1.8</v>
      </c>
      <c r="G86" s="41">
        <f t="shared" si="13"/>
        <v>146.16</v>
      </c>
      <c r="H86" s="27"/>
      <c r="I86" s="27"/>
      <c r="J86" s="47"/>
      <c r="K86" s="45"/>
      <c r="L86" s="47"/>
      <c r="M86" s="47"/>
      <c r="N86" s="47"/>
      <c r="O86" s="47"/>
      <c r="P86" s="47"/>
      <c r="Q86" s="47">
        <v>2600</v>
      </c>
      <c r="R86" s="47">
        <v>500</v>
      </c>
      <c r="S86" s="47"/>
      <c r="T86" s="47">
        <f>'[1]MGN Liner Weekly Avail - 16 wks'!U127+'[1]MGN Liner Weekly Avail - 16 wks'!V127</f>
        <v>1600</v>
      </c>
      <c r="U86" s="47"/>
      <c r="V86" s="47">
        <v>3000</v>
      </c>
      <c r="W86" s="73">
        <v>4000</v>
      </c>
      <c r="X86" s="64">
        <f t="shared" si="15"/>
        <v>7200</v>
      </c>
      <c r="Y86" s="61"/>
      <c r="Z86" s="48">
        <f t="shared" si="16"/>
        <v>7700</v>
      </c>
    </row>
    <row r="87" spans="1:26" ht="12.75" x14ac:dyDescent="0.2">
      <c r="A87" s="32" t="s">
        <v>4</v>
      </c>
      <c r="B87" s="1" t="s">
        <v>29</v>
      </c>
      <c r="C87" s="18" t="s">
        <v>156</v>
      </c>
      <c r="D87" s="1">
        <v>72</v>
      </c>
      <c r="E87" s="42">
        <v>0.23</v>
      </c>
      <c r="F87" s="41">
        <v>1.8</v>
      </c>
      <c r="G87" s="41">
        <f t="shared" si="13"/>
        <v>146.16</v>
      </c>
      <c r="H87" s="25"/>
      <c r="I87" s="25"/>
      <c r="J87" s="47"/>
      <c r="K87" s="45"/>
      <c r="L87" s="47"/>
      <c r="M87" s="47"/>
      <c r="N87" s="47"/>
      <c r="O87" s="47"/>
      <c r="P87" s="47"/>
      <c r="Q87" s="47"/>
      <c r="R87" s="47"/>
      <c r="S87" s="47"/>
      <c r="T87" s="47"/>
      <c r="U87" s="47"/>
      <c r="V87" s="47"/>
      <c r="W87" s="73">
        <v>4500</v>
      </c>
      <c r="X87" s="64">
        <f t="shared" si="15"/>
        <v>8100</v>
      </c>
      <c r="Y87" s="61"/>
      <c r="Z87" s="48">
        <f t="shared" si="16"/>
        <v>0</v>
      </c>
    </row>
    <row r="88" spans="1:26" s="16" customFormat="1" ht="12.75" x14ac:dyDescent="0.2">
      <c r="A88" s="32" t="s">
        <v>4</v>
      </c>
      <c r="B88" s="1" t="s">
        <v>29</v>
      </c>
      <c r="C88" s="18" t="s">
        <v>157</v>
      </c>
      <c r="D88" s="1">
        <v>72</v>
      </c>
      <c r="E88" s="42">
        <v>0.23</v>
      </c>
      <c r="F88" s="41">
        <v>1.8</v>
      </c>
      <c r="G88" s="41">
        <f t="shared" si="13"/>
        <v>146.16</v>
      </c>
      <c r="H88" s="27"/>
      <c r="I88" s="27"/>
      <c r="J88" s="47"/>
      <c r="K88" s="45"/>
      <c r="L88" s="47"/>
      <c r="M88" s="47"/>
      <c r="N88" s="47"/>
      <c r="O88" s="47"/>
      <c r="P88" s="47"/>
      <c r="Q88" s="47" t="s">
        <v>75</v>
      </c>
      <c r="R88" s="47">
        <v>800</v>
      </c>
      <c r="S88" s="47"/>
      <c r="T88" s="47">
        <f>'[1]MGN Liner Weekly Avail - 16 wks'!U129+'[1]MGN Liner Weekly Avail - 16 wks'!V129</f>
        <v>4000</v>
      </c>
      <c r="U88" s="47"/>
      <c r="V88" s="47"/>
      <c r="W88" s="73"/>
      <c r="X88" s="64">
        <f t="shared" si="15"/>
        <v>0</v>
      </c>
      <c r="Y88" s="61"/>
      <c r="Z88" s="48">
        <f t="shared" si="16"/>
        <v>4800</v>
      </c>
    </row>
    <row r="89" spans="1:26" ht="12.75" x14ac:dyDescent="0.2">
      <c r="A89" s="32" t="s">
        <v>4</v>
      </c>
      <c r="B89" s="1" t="s">
        <v>29</v>
      </c>
      <c r="C89" s="18" t="s">
        <v>158</v>
      </c>
      <c r="D89" s="1">
        <v>72</v>
      </c>
      <c r="E89" s="42">
        <v>0.23</v>
      </c>
      <c r="F89" s="41">
        <v>1.8</v>
      </c>
      <c r="G89" s="41">
        <f t="shared" si="13"/>
        <v>146.16</v>
      </c>
      <c r="H89" s="27"/>
      <c r="I89" s="27"/>
      <c r="J89" s="47"/>
      <c r="K89" s="45"/>
      <c r="L89" s="47"/>
      <c r="M89" s="47"/>
      <c r="N89" s="47"/>
      <c r="O89" s="47"/>
      <c r="P89" s="47"/>
      <c r="Q89" s="47"/>
      <c r="R89" s="47"/>
      <c r="S89" s="47"/>
      <c r="T89" s="47"/>
      <c r="U89" s="47"/>
      <c r="V89" s="47"/>
      <c r="W89" s="73"/>
      <c r="X89" s="64">
        <f t="shared" si="15"/>
        <v>0</v>
      </c>
      <c r="Y89" s="61"/>
      <c r="Z89" s="48">
        <f t="shared" si="16"/>
        <v>0</v>
      </c>
    </row>
    <row r="90" spans="1:26" ht="12.75" x14ac:dyDescent="0.2">
      <c r="A90" s="32" t="s">
        <v>4</v>
      </c>
      <c r="B90" s="1" t="s">
        <v>29</v>
      </c>
      <c r="C90" s="18" t="s">
        <v>159</v>
      </c>
      <c r="D90" s="1">
        <v>72</v>
      </c>
      <c r="E90" s="42">
        <v>0.23</v>
      </c>
      <c r="F90" s="41">
        <v>1.8</v>
      </c>
      <c r="G90" s="41">
        <f t="shared" si="13"/>
        <v>146.16</v>
      </c>
      <c r="H90" s="27"/>
      <c r="I90" s="27"/>
      <c r="J90" s="47"/>
      <c r="K90" s="45"/>
      <c r="L90" s="47"/>
      <c r="M90" s="47"/>
      <c r="N90" s="47">
        <v>1900</v>
      </c>
      <c r="O90" s="47"/>
      <c r="P90" s="47">
        <v>600</v>
      </c>
      <c r="Q90" s="47">
        <v>1000</v>
      </c>
      <c r="R90" s="47">
        <v>600</v>
      </c>
      <c r="S90" s="47"/>
      <c r="T90" s="47"/>
      <c r="U90" s="47"/>
      <c r="V90" s="47">
        <v>5300</v>
      </c>
      <c r="W90" s="73">
        <v>3000</v>
      </c>
      <c r="X90" s="64">
        <f t="shared" si="15"/>
        <v>5400</v>
      </c>
      <c r="Y90" s="61"/>
      <c r="Z90" s="48">
        <f t="shared" si="16"/>
        <v>9400</v>
      </c>
    </row>
    <row r="91" spans="1:26" ht="12.75" x14ac:dyDescent="0.2">
      <c r="A91" s="32" t="s">
        <v>4</v>
      </c>
      <c r="B91" s="1" t="s">
        <v>29</v>
      </c>
      <c r="C91" s="18" t="s">
        <v>160</v>
      </c>
      <c r="D91" s="1">
        <v>72</v>
      </c>
      <c r="E91" s="42">
        <v>0.23</v>
      </c>
      <c r="F91" s="41">
        <v>1.8</v>
      </c>
      <c r="G91" s="41">
        <f t="shared" si="13"/>
        <v>146.16</v>
      </c>
      <c r="H91" s="27"/>
      <c r="I91" s="27"/>
      <c r="J91" s="47"/>
      <c r="K91" s="45"/>
      <c r="L91" s="47"/>
      <c r="M91" s="47"/>
      <c r="N91" s="47" t="s">
        <v>75</v>
      </c>
      <c r="O91" s="47"/>
      <c r="P91" s="47"/>
      <c r="Q91" s="47"/>
      <c r="R91" s="47">
        <v>200</v>
      </c>
      <c r="S91" s="47"/>
      <c r="T91" s="47"/>
      <c r="U91" s="47"/>
      <c r="V91" s="47"/>
      <c r="W91" s="73">
        <v>1000</v>
      </c>
      <c r="X91" s="64">
        <f t="shared" si="15"/>
        <v>1800</v>
      </c>
      <c r="Y91" s="61"/>
      <c r="Z91" s="48">
        <f t="shared" si="16"/>
        <v>200</v>
      </c>
    </row>
    <row r="92" spans="1:26" ht="12.75" x14ac:dyDescent="0.2">
      <c r="A92" s="32" t="s">
        <v>4</v>
      </c>
      <c r="B92" s="1" t="s">
        <v>29</v>
      </c>
      <c r="C92" s="18" t="s">
        <v>161</v>
      </c>
      <c r="D92" s="1">
        <v>72</v>
      </c>
      <c r="E92" s="42">
        <v>0.23</v>
      </c>
      <c r="F92" s="41">
        <v>1.8</v>
      </c>
      <c r="G92" s="41">
        <f t="shared" si="13"/>
        <v>146.16</v>
      </c>
      <c r="H92" s="27"/>
      <c r="I92" s="27"/>
      <c r="J92" s="47"/>
      <c r="K92" s="45"/>
      <c r="L92" s="47"/>
      <c r="M92" s="47"/>
      <c r="N92" s="47"/>
      <c r="O92" s="47" t="s">
        <v>75</v>
      </c>
      <c r="P92" s="47" t="s">
        <v>75</v>
      </c>
      <c r="Q92" s="47">
        <f>1875+500</f>
        <v>2375</v>
      </c>
      <c r="R92" s="47">
        <v>1000</v>
      </c>
      <c r="S92" s="47"/>
      <c r="T92" s="47"/>
      <c r="U92" s="47"/>
      <c r="V92" s="47"/>
      <c r="W92" s="73"/>
      <c r="X92" s="64">
        <f t="shared" si="15"/>
        <v>0</v>
      </c>
      <c r="Y92" s="61"/>
      <c r="Z92" s="48">
        <f t="shared" si="16"/>
        <v>3375</v>
      </c>
    </row>
    <row r="93" spans="1:26" ht="12.75" x14ac:dyDescent="0.2">
      <c r="A93" s="32" t="s">
        <v>4</v>
      </c>
      <c r="B93" s="1" t="s">
        <v>29</v>
      </c>
      <c r="C93" s="18" t="s">
        <v>162</v>
      </c>
      <c r="D93" s="1">
        <v>72</v>
      </c>
      <c r="E93" s="42">
        <v>0.23</v>
      </c>
      <c r="F93" s="41">
        <v>1.8</v>
      </c>
      <c r="G93" s="41">
        <f t="shared" si="13"/>
        <v>146.16</v>
      </c>
      <c r="H93" s="25"/>
      <c r="I93" s="25"/>
      <c r="J93" s="47"/>
      <c r="K93" s="45"/>
      <c r="L93" s="47"/>
      <c r="M93" s="47"/>
      <c r="N93" s="47"/>
      <c r="O93" s="47"/>
      <c r="P93" s="47"/>
      <c r="Q93" s="47"/>
      <c r="R93" s="47"/>
      <c r="S93" s="47"/>
      <c r="T93" s="47"/>
      <c r="U93" s="47"/>
      <c r="V93" s="47"/>
      <c r="W93" s="73">
        <v>6000</v>
      </c>
      <c r="X93" s="64">
        <f t="shared" si="15"/>
        <v>10800</v>
      </c>
      <c r="Y93" s="61"/>
      <c r="Z93" s="48">
        <f t="shared" si="16"/>
        <v>0</v>
      </c>
    </row>
    <row r="94" spans="1:26" ht="12.75" x14ac:dyDescent="0.2">
      <c r="A94" s="32" t="s">
        <v>4</v>
      </c>
      <c r="B94" s="1" t="s">
        <v>29</v>
      </c>
      <c r="C94" s="18" t="s">
        <v>163</v>
      </c>
      <c r="D94" s="1">
        <v>72</v>
      </c>
      <c r="E94" s="42">
        <v>0.23</v>
      </c>
      <c r="F94" s="41">
        <v>1.8</v>
      </c>
      <c r="G94" s="41">
        <f t="shared" si="13"/>
        <v>146.16</v>
      </c>
      <c r="H94" s="27"/>
      <c r="I94" s="27"/>
      <c r="J94" s="47"/>
      <c r="K94" s="45"/>
      <c r="L94" s="47"/>
      <c r="M94" s="47">
        <v>2000</v>
      </c>
      <c r="N94" s="47"/>
      <c r="O94" s="47"/>
      <c r="P94" s="47"/>
      <c r="Q94" s="47" t="s">
        <v>75</v>
      </c>
      <c r="R94" s="47"/>
      <c r="S94" s="47"/>
      <c r="T94" s="47">
        <f>1800+2700</f>
        <v>4500</v>
      </c>
      <c r="U94" s="47">
        <f>'[1]MGN Liner Weekly Avail - 16 wks'!W135+'[1]MGN Liner Weekly Avail - 16 wks'!X135</f>
        <v>800</v>
      </c>
      <c r="V94" s="47">
        <v>2500</v>
      </c>
      <c r="W94" s="73">
        <v>4000</v>
      </c>
      <c r="X94" s="64">
        <f t="shared" si="15"/>
        <v>7200</v>
      </c>
      <c r="Y94" s="61"/>
      <c r="Z94" s="48">
        <f t="shared" si="16"/>
        <v>9800</v>
      </c>
    </row>
    <row r="95" spans="1:26" s="17" customFormat="1" ht="12.75" x14ac:dyDescent="0.2">
      <c r="A95" s="32" t="s">
        <v>4</v>
      </c>
      <c r="B95" s="1" t="s">
        <v>29</v>
      </c>
      <c r="C95" s="18" t="s">
        <v>164</v>
      </c>
      <c r="D95" s="1">
        <v>72</v>
      </c>
      <c r="E95" s="42">
        <v>0.23</v>
      </c>
      <c r="F95" s="41">
        <v>1.8</v>
      </c>
      <c r="G95" s="41">
        <f t="shared" si="13"/>
        <v>146.16</v>
      </c>
      <c r="H95" s="27"/>
      <c r="I95" s="27"/>
      <c r="J95" s="47"/>
      <c r="K95" s="45"/>
      <c r="L95" s="47"/>
      <c r="M95" s="47"/>
      <c r="N95" s="47" t="s">
        <v>75</v>
      </c>
      <c r="O95" s="47"/>
      <c r="P95" s="47"/>
      <c r="Q95" s="47">
        <v>2200</v>
      </c>
      <c r="R95" s="47"/>
      <c r="S95" s="47"/>
      <c r="T95" s="47"/>
      <c r="U95" s="47"/>
      <c r="V95" s="47"/>
      <c r="W95" s="73"/>
      <c r="X95" s="64">
        <f t="shared" si="15"/>
        <v>0</v>
      </c>
      <c r="Y95" s="61"/>
      <c r="Z95" s="48">
        <f t="shared" si="16"/>
        <v>2200</v>
      </c>
    </row>
    <row r="96" spans="1:26" s="16" customFormat="1" ht="12.75" x14ac:dyDescent="0.2">
      <c r="A96" s="32" t="s">
        <v>4</v>
      </c>
      <c r="B96" s="1" t="s">
        <v>29</v>
      </c>
      <c r="C96" s="18" t="s">
        <v>165</v>
      </c>
      <c r="D96" s="1">
        <v>72</v>
      </c>
      <c r="E96" s="42">
        <v>0.23</v>
      </c>
      <c r="F96" s="41">
        <v>1.8</v>
      </c>
      <c r="G96" s="41">
        <f t="shared" si="13"/>
        <v>146.16</v>
      </c>
      <c r="H96" s="25"/>
      <c r="I96" s="25"/>
      <c r="J96" s="47"/>
      <c r="K96" s="45"/>
      <c r="L96" s="47"/>
      <c r="M96" s="47"/>
      <c r="N96" s="47"/>
      <c r="O96" s="47"/>
      <c r="P96" s="47"/>
      <c r="Q96" s="47"/>
      <c r="R96" s="47"/>
      <c r="S96" s="47"/>
      <c r="T96" s="47"/>
      <c r="U96" s="47"/>
      <c r="V96" s="47"/>
      <c r="W96" s="73"/>
      <c r="X96" s="64">
        <f t="shared" si="15"/>
        <v>0</v>
      </c>
      <c r="Y96" s="61"/>
      <c r="Z96" s="48">
        <f t="shared" si="16"/>
        <v>0</v>
      </c>
    </row>
    <row r="97" spans="1:26" ht="12.75" x14ac:dyDescent="0.2">
      <c r="A97" s="32" t="s">
        <v>4</v>
      </c>
      <c r="B97" s="1" t="s">
        <v>29</v>
      </c>
      <c r="C97" s="18" t="s">
        <v>166</v>
      </c>
      <c r="D97" s="1">
        <v>72</v>
      </c>
      <c r="E97" s="42">
        <v>0.23</v>
      </c>
      <c r="F97" s="41">
        <v>1.8</v>
      </c>
      <c r="G97" s="41">
        <f t="shared" si="13"/>
        <v>146.16</v>
      </c>
      <c r="H97" s="27"/>
      <c r="I97" s="27"/>
      <c r="J97" s="47"/>
      <c r="K97" s="45"/>
      <c r="L97" s="47"/>
      <c r="M97" s="47">
        <v>1440</v>
      </c>
      <c r="N97" s="47"/>
      <c r="O97" s="47"/>
      <c r="P97" s="47"/>
      <c r="Q97" s="47">
        <f>1875+1200</f>
        <v>3075</v>
      </c>
      <c r="R97" s="47">
        <v>4200</v>
      </c>
      <c r="S97" s="47"/>
      <c r="T97" s="47">
        <f>'[1]MGN Liner Weekly Avail - 16 wks'!U138+'[1]MGN Liner Weekly Avail - 16 wks'!V138</f>
        <v>6200</v>
      </c>
      <c r="U97" s="47"/>
      <c r="V97" s="47">
        <v>8000</v>
      </c>
      <c r="W97" s="73">
        <v>4000</v>
      </c>
      <c r="X97" s="64">
        <f t="shared" si="15"/>
        <v>7200</v>
      </c>
      <c r="Y97" s="61"/>
      <c r="Z97" s="48">
        <f t="shared" si="16"/>
        <v>22915</v>
      </c>
    </row>
    <row r="98" spans="1:26" ht="12.75" x14ac:dyDescent="0.2">
      <c r="A98" s="32" t="s">
        <v>4</v>
      </c>
      <c r="B98" s="1" t="s">
        <v>29</v>
      </c>
      <c r="C98" s="18" t="s">
        <v>167</v>
      </c>
      <c r="D98" s="1">
        <v>72</v>
      </c>
      <c r="E98" s="42">
        <v>0.23</v>
      </c>
      <c r="F98" s="41">
        <v>1.8</v>
      </c>
      <c r="G98" s="41">
        <f t="shared" si="13"/>
        <v>146.16</v>
      </c>
      <c r="H98" s="27"/>
      <c r="I98" s="27"/>
      <c r="J98" s="47">
        <v>1080</v>
      </c>
      <c r="K98" s="45"/>
      <c r="L98" s="62"/>
      <c r="M98" s="62">
        <v>2160</v>
      </c>
      <c r="N98" s="62">
        <v>1296</v>
      </c>
      <c r="O98" s="47" t="s">
        <v>75</v>
      </c>
      <c r="P98" s="47" t="s">
        <v>75</v>
      </c>
      <c r="Q98" s="47">
        <f>100+3900</f>
        <v>4000</v>
      </c>
      <c r="R98" s="47"/>
      <c r="S98" s="47"/>
      <c r="T98" s="47"/>
      <c r="U98" s="47"/>
      <c r="V98" s="47">
        <v>2500</v>
      </c>
      <c r="W98" s="73">
        <v>2500</v>
      </c>
      <c r="X98" s="64">
        <f t="shared" si="15"/>
        <v>4500</v>
      </c>
      <c r="Y98" s="61"/>
      <c r="Z98" s="48">
        <f t="shared" si="16"/>
        <v>9956</v>
      </c>
    </row>
    <row r="99" spans="1:26" ht="12.75" x14ac:dyDescent="0.2">
      <c r="A99" s="32" t="s">
        <v>4</v>
      </c>
      <c r="B99" s="1" t="s">
        <v>29</v>
      </c>
      <c r="C99" s="18" t="s">
        <v>168</v>
      </c>
      <c r="D99" s="1">
        <v>72</v>
      </c>
      <c r="E99" s="42">
        <v>0.23</v>
      </c>
      <c r="F99" s="41">
        <v>1.8</v>
      </c>
      <c r="G99" s="41">
        <f t="shared" si="13"/>
        <v>146.16</v>
      </c>
      <c r="H99" s="27"/>
      <c r="I99" s="27"/>
      <c r="J99" s="47"/>
      <c r="K99" s="45"/>
      <c r="L99" s="47"/>
      <c r="M99" s="47"/>
      <c r="N99" s="47" t="s">
        <v>75</v>
      </c>
      <c r="O99" s="47"/>
      <c r="P99" s="47"/>
      <c r="Q99" s="47" t="s">
        <v>75</v>
      </c>
      <c r="R99" s="47">
        <v>200</v>
      </c>
      <c r="S99" s="47"/>
      <c r="T99" s="47"/>
      <c r="U99" s="47"/>
      <c r="V99" s="47">
        <v>5900</v>
      </c>
      <c r="W99" s="73">
        <v>4000</v>
      </c>
      <c r="X99" s="64">
        <f t="shared" si="15"/>
        <v>7200</v>
      </c>
      <c r="Y99" s="61"/>
      <c r="Z99" s="48">
        <f t="shared" si="16"/>
        <v>6100</v>
      </c>
    </row>
    <row r="100" spans="1:26" ht="12.75" x14ac:dyDescent="0.2">
      <c r="A100" s="32" t="s">
        <v>4</v>
      </c>
      <c r="B100" s="1" t="s">
        <v>29</v>
      </c>
      <c r="C100" s="18" t="s">
        <v>169</v>
      </c>
      <c r="D100" s="1">
        <v>72</v>
      </c>
      <c r="E100" s="42">
        <v>0.23</v>
      </c>
      <c r="F100" s="41">
        <v>1.8</v>
      </c>
      <c r="G100" s="41">
        <f t="shared" si="13"/>
        <v>146.16</v>
      </c>
      <c r="H100" s="27"/>
      <c r="I100" s="27"/>
      <c r="J100" s="47"/>
      <c r="K100" s="45"/>
      <c r="L100" s="47"/>
      <c r="M100" s="47"/>
      <c r="N100" s="47" t="s">
        <v>75</v>
      </c>
      <c r="O100" s="47" t="s">
        <v>75</v>
      </c>
      <c r="P100" s="47"/>
      <c r="Q100" s="47" t="s">
        <v>75</v>
      </c>
      <c r="R100" s="47">
        <v>1800</v>
      </c>
      <c r="S100" s="47"/>
      <c r="T100" s="47">
        <f>'[1]MGN Liner Weekly Avail - 16 wks'!U141+'[1]MGN Liner Weekly Avail - 16 wks'!V141</f>
        <v>1800</v>
      </c>
      <c r="U100" s="47"/>
      <c r="V100" s="47">
        <v>4300</v>
      </c>
      <c r="W100" s="73">
        <v>6000</v>
      </c>
      <c r="X100" s="64">
        <f t="shared" si="15"/>
        <v>10800</v>
      </c>
      <c r="Y100" s="61"/>
      <c r="Z100" s="48">
        <f t="shared" si="16"/>
        <v>7900</v>
      </c>
    </row>
    <row r="101" spans="1:26" ht="12.75" x14ac:dyDescent="0.2">
      <c r="A101" s="32" t="s">
        <v>4</v>
      </c>
      <c r="B101" s="1" t="s">
        <v>29</v>
      </c>
      <c r="C101" s="18" t="s">
        <v>170</v>
      </c>
      <c r="D101" s="1">
        <v>72</v>
      </c>
      <c r="E101" s="42">
        <v>0.23</v>
      </c>
      <c r="F101" s="41">
        <v>1.8</v>
      </c>
      <c r="G101" s="41">
        <f t="shared" si="13"/>
        <v>146.16</v>
      </c>
      <c r="H101" s="27"/>
      <c r="I101" s="27"/>
      <c r="J101" s="47"/>
      <c r="K101" s="45"/>
      <c r="L101" s="47"/>
      <c r="M101" s="47"/>
      <c r="N101" s="47"/>
      <c r="O101" s="47"/>
      <c r="P101" s="47" t="s">
        <v>75</v>
      </c>
      <c r="Q101" s="47">
        <f>840+1600</f>
        <v>2440</v>
      </c>
      <c r="R101" s="47">
        <v>5000</v>
      </c>
      <c r="S101" s="47"/>
      <c r="T101" s="47"/>
      <c r="U101" s="47"/>
      <c r="V101" s="47">
        <v>5000</v>
      </c>
      <c r="W101" s="73">
        <v>3000</v>
      </c>
      <c r="X101" s="64">
        <f t="shared" si="15"/>
        <v>5400</v>
      </c>
      <c r="Y101" s="61"/>
      <c r="Z101" s="48">
        <f t="shared" si="16"/>
        <v>12440</v>
      </c>
    </row>
    <row r="102" spans="1:26" ht="12.75" x14ac:dyDescent="0.2">
      <c r="A102" s="32" t="s">
        <v>4</v>
      </c>
      <c r="B102" s="1" t="s">
        <v>29</v>
      </c>
      <c r="C102" s="18" t="s">
        <v>171</v>
      </c>
      <c r="D102" s="1">
        <v>72</v>
      </c>
      <c r="E102" s="42">
        <v>0.23</v>
      </c>
      <c r="F102" s="41">
        <v>1.8</v>
      </c>
      <c r="G102" s="41">
        <f t="shared" si="13"/>
        <v>146.16</v>
      </c>
      <c r="H102" s="27"/>
      <c r="I102" s="27"/>
      <c r="J102" s="47"/>
      <c r="K102" s="45"/>
      <c r="L102" s="47"/>
      <c r="M102" s="47"/>
      <c r="N102" s="47"/>
      <c r="O102" s="47"/>
      <c r="P102" s="47"/>
      <c r="Q102" s="47" t="s">
        <v>75</v>
      </c>
      <c r="R102" s="47"/>
      <c r="S102" s="47"/>
      <c r="T102" s="47">
        <f>'[1]MGN Liner Weekly Avail - 16 wks'!U143+'[1]MGN Liner Weekly Avail - 16 wks'!V143</f>
        <v>1800</v>
      </c>
      <c r="U102" s="47"/>
      <c r="V102" s="47"/>
      <c r="W102" s="73">
        <v>2000</v>
      </c>
      <c r="X102" s="64">
        <f t="shared" si="15"/>
        <v>3600</v>
      </c>
      <c r="Y102" s="61"/>
      <c r="Z102" s="48">
        <f t="shared" si="16"/>
        <v>1800</v>
      </c>
    </row>
    <row r="103" spans="1:26" ht="12.75" x14ac:dyDescent="0.2">
      <c r="A103" s="32" t="s">
        <v>4</v>
      </c>
      <c r="B103" s="1" t="s">
        <v>29</v>
      </c>
      <c r="C103" s="18" t="s">
        <v>172</v>
      </c>
      <c r="D103" s="1">
        <v>72</v>
      </c>
      <c r="E103" s="42">
        <v>0.23</v>
      </c>
      <c r="F103" s="41">
        <v>1.8</v>
      </c>
      <c r="G103" s="41">
        <f t="shared" si="13"/>
        <v>146.16</v>
      </c>
      <c r="H103" s="27"/>
      <c r="I103" s="27"/>
      <c r="J103" s="47"/>
      <c r="K103" s="45"/>
      <c r="L103" s="47"/>
      <c r="M103" s="47"/>
      <c r="N103" s="47"/>
      <c r="O103" s="47" t="s">
        <v>75</v>
      </c>
      <c r="P103" s="47">
        <v>200</v>
      </c>
      <c r="Q103" s="47">
        <v>2200</v>
      </c>
      <c r="R103" s="47">
        <v>1050</v>
      </c>
      <c r="S103" s="47"/>
      <c r="T103" s="47"/>
      <c r="U103" s="47"/>
      <c r="V103" s="47">
        <v>1000</v>
      </c>
      <c r="W103" s="73">
        <v>2500</v>
      </c>
      <c r="X103" s="64">
        <f t="shared" si="15"/>
        <v>4500</v>
      </c>
      <c r="Y103" s="61"/>
      <c r="Z103" s="48">
        <f t="shared" si="16"/>
        <v>4450</v>
      </c>
    </row>
    <row r="104" spans="1:26" ht="12.75" x14ac:dyDescent="0.2">
      <c r="A104" s="32" t="s">
        <v>4</v>
      </c>
      <c r="B104" s="2" t="s">
        <v>29</v>
      </c>
      <c r="C104" s="18" t="s">
        <v>90</v>
      </c>
      <c r="D104" s="9">
        <v>72</v>
      </c>
      <c r="E104" s="6"/>
      <c r="F104" s="39">
        <v>2.0499999999999998</v>
      </c>
      <c r="G104" s="39">
        <f t="shared" si="13"/>
        <v>147.6</v>
      </c>
      <c r="H104" s="5"/>
      <c r="I104" s="10"/>
      <c r="J104" s="10"/>
      <c r="K104" s="44">
        <v>6336</v>
      </c>
      <c r="L104" s="10">
        <v>16128</v>
      </c>
      <c r="M104" s="10"/>
      <c r="N104" s="10"/>
      <c r="O104" s="10"/>
      <c r="P104" s="10"/>
      <c r="Q104" s="10"/>
      <c r="R104" s="10"/>
      <c r="S104" s="10"/>
      <c r="T104" s="10"/>
      <c r="U104" s="10"/>
      <c r="V104" s="10"/>
      <c r="W104" s="70"/>
      <c r="X104" s="58">
        <f>+W104*F104</f>
        <v>0</v>
      </c>
      <c r="Y104" s="56"/>
      <c r="Z104" s="48">
        <f>SUM(J104:V104)</f>
        <v>22464</v>
      </c>
    </row>
    <row r="105" spans="1:26" ht="12.75" x14ac:dyDescent="0.2">
      <c r="A105" s="32" t="s">
        <v>4</v>
      </c>
      <c r="B105" s="2" t="s">
        <v>29</v>
      </c>
      <c r="C105" s="18" t="s">
        <v>35</v>
      </c>
      <c r="D105" s="9">
        <v>72</v>
      </c>
      <c r="E105" s="6"/>
      <c r="F105" s="39">
        <v>2.75</v>
      </c>
      <c r="G105" s="39">
        <f t="shared" si="13"/>
        <v>198</v>
      </c>
      <c r="H105" s="5"/>
      <c r="I105" s="10">
        <v>360</v>
      </c>
      <c r="J105" s="10">
        <f t="shared" ref="J105:J107" si="17">I105</f>
        <v>360</v>
      </c>
      <c r="K105" s="44"/>
      <c r="L105" s="10"/>
      <c r="M105" s="10"/>
      <c r="N105" s="10"/>
      <c r="O105" s="10"/>
      <c r="P105" s="10"/>
      <c r="Q105" s="10"/>
      <c r="R105" s="10"/>
      <c r="S105" s="10"/>
      <c r="T105" s="10"/>
      <c r="U105" s="10"/>
      <c r="V105" s="10"/>
      <c r="W105" s="70"/>
      <c r="X105" s="58">
        <f>+W105*F105</f>
        <v>0</v>
      </c>
      <c r="Y105" s="56"/>
      <c r="Z105" s="48">
        <f>SUM(J105:V105)</f>
        <v>360</v>
      </c>
    </row>
    <row r="106" spans="1:26" ht="12.75" x14ac:dyDescent="0.2">
      <c r="A106" s="2" t="s">
        <v>4</v>
      </c>
      <c r="B106" s="2" t="s">
        <v>29</v>
      </c>
      <c r="C106" s="18" t="s">
        <v>225</v>
      </c>
      <c r="D106" s="9">
        <v>72</v>
      </c>
      <c r="E106" s="6"/>
      <c r="F106" s="39">
        <v>2.25</v>
      </c>
      <c r="G106" s="39">
        <v>162</v>
      </c>
      <c r="H106" s="5"/>
      <c r="I106" s="10"/>
      <c r="J106" s="10"/>
      <c r="K106" s="44"/>
      <c r="L106" s="10"/>
      <c r="M106" s="10">
        <v>720</v>
      </c>
      <c r="N106" s="10"/>
      <c r="O106" s="10"/>
      <c r="P106" s="10"/>
      <c r="Q106" s="10"/>
      <c r="R106" s="10"/>
      <c r="S106" s="10"/>
      <c r="T106" s="10"/>
      <c r="U106" s="10"/>
      <c r="V106" s="10"/>
      <c r="W106" s="70"/>
      <c r="X106" s="58"/>
      <c r="Y106" s="56"/>
      <c r="Z106" s="48"/>
    </row>
    <row r="107" spans="1:26" ht="12.75" x14ac:dyDescent="0.2">
      <c r="A107" s="32" t="s">
        <v>4</v>
      </c>
      <c r="B107" s="2" t="s">
        <v>29</v>
      </c>
      <c r="C107" s="18" t="s">
        <v>91</v>
      </c>
      <c r="D107" s="9">
        <v>72</v>
      </c>
      <c r="E107" s="6"/>
      <c r="F107" s="39">
        <v>2.1800000000000002</v>
      </c>
      <c r="G107" s="39">
        <f t="shared" si="13"/>
        <v>156.96</v>
      </c>
      <c r="H107" s="5"/>
      <c r="I107" s="10">
        <v>2016</v>
      </c>
      <c r="J107" s="10">
        <f t="shared" si="17"/>
        <v>2016</v>
      </c>
      <c r="K107" s="44"/>
      <c r="L107" s="10">
        <v>3000</v>
      </c>
      <c r="M107" s="10"/>
      <c r="N107" s="10"/>
      <c r="O107" s="10"/>
      <c r="P107" s="10"/>
      <c r="Q107" s="10"/>
      <c r="R107" s="10"/>
      <c r="S107" s="10"/>
      <c r="T107" s="10"/>
      <c r="U107" s="10"/>
      <c r="V107" s="10"/>
      <c r="W107" s="70"/>
      <c r="X107" s="58">
        <f>+W107*F107</f>
        <v>0</v>
      </c>
      <c r="Y107" s="56"/>
      <c r="Z107" s="48">
        <f>SUM(J107:V107)</f>
        <v>5016</v>
      </c>
    </row>
    <row r="108" spans="1:26" ht="12.75" x14ac:dyDescent="0.2">
      <c r="A108" s="32" t="s">
        <v>4</v>
      </c>
      <c r="B108" s="2" t="s">
        <v>226</v>
      </c>
      <c r="C108" s="18" t="s">
        <v>229</v>
      </c>
      <c r="D108" s="9">
        <v>72</v>
      </c>
      <c r="E108" s="6"/>
      <c r="F108" s="39">
        <v>1.26</v>
      </c>
      <c r="G108" s="39">
        <f t="shared" si="13"/>
        <v>90.72</v>
      </c>
      <c r="H108" s="5"/>
      <c r="I108" s="10"/>
      <c r="J108" s="10"/>
      <c r="K108" s="44"/>
      <c r="L108" s="10"/>
      <c r="M108" s="10"/>
      <c r="N108" s="10">
        <v>720</v>
      </c>
      <c r="O108" s="10"/>
      <c r="P108" s="10"/>
      <c r="Q108" s="10"/>
      <c r="R108" s="10"/>
      <c r="S108" s="10"/>
      <c r="T108" s="10"/>
      <c r="U108" s="10"/>
      <c r="V108" s="10"/>
      <c r="W108" s="70"/>
      <c r="X108" s="58"/>
      <c r="Y108" s="56"/>
      <c r="Z108" s="48"/>
    </row>
    <row r="109" spans="1:26" ht="12.75" x14ac:dyDescent="0.2">
      <c r="A109" s="32" t="s">
        <v>4</v>
      </c>
      <c r="B109" s="2" t="s">
        <v>226</v>
      </c>
      <c r="C109" s="18" t="s">
        <v>230</v>
      </c>
      <c r="D109" s="9">
        <v>72</v>
      </c>
      <c r="E109" s="6"/>
      <c r="F109" s="39">
        <v>1.04</v>
      </c>
      <c r="G109" s="39">
        <f t="shared" si="13"/>
        <v>74.88</v>
      </c>
      <c r="H109" s="5"/>
      <c r="I109" s="10"/>
      <c r="J109" s="10"/>
      <c r="K109" s="44"/>
      <c r="L109" s="10"/>
      <c r="M109" s="10"/>
      <c r="N109" s="10">
        <v>720</v>
      </c>
      <c r="O109" s="10"/>
      <c r="P109" s="10"/>
      <c r="Q109" s="10"/>
      <c r="R109" s="10"/>
      <c r="S109" s="10"/>
      <c r="T109" s="10"/>
      <c r="U109" s="10"/>
      <c r="V109" s="10"/>
      <c r="W109" s="70"/>
      <c r="X109" s="58"/>
      <c r="Y109" s="56"/>
      <c r="Z109" s="48"/>
    </row>
    <row r="110" spans="1:26" ht="12.75" x14ac:dyDescent="0.2">
      <c r="A110" s="32" t="s">
        <v>4</v>
      </c>
      <c r="B110" s="2" t="s">
        <v>226</v>
      </c>
      <c r="C110" s="18" t="s">
        <v>231</v>
      </c>
      <c r="D110" s="9">
        <v>72</v>
      </c>
      <c r="E110" s="6"/>
      <c r="F110" s="39">
        <v>1.1399999999999999</v>
      </c>
      <c r="G110" s="39">
        <f t="shared" si="13"/>
        <v>82.08</v>
      </c>
      <c r="H110" s="5"/>
      <c r="I110" s="10"/>
      <c r="J110" s="10"/>
      <c r="K110" s="44"/>
      <c r="L110" s="10"/>
      <c r="M110" s="10"/>
      <c r="N110" s="10">
        <v>400</v>
      </c>
      <c r="O110" s="10"/>
      <c r="P110" s="10"/>
      <c r="Q110" s="10"/>
      <c r="R110" s="10"/>
      <c r="S110" s="10"/>
      <c r="T110" s="10"/>
      <c r="U110" s="10"/>
      <c r="V110" s="10"/>
      <c r="W110" s="70"/>
      <c r="X110" s="58"/>
      <c r="Y110" s="56"/>
      <c r="Z110" s="48"/>
    </row>
    <row r="111" spans="1:26" ht="12.75" x14ac:dyDescent="0.2">
      <c r="A111" s="32" t="s">
        <v>4</v>
      </c>
      <c r="B111" s="1" t="s">
        <v>29</v>
      </c>
      <c r="C111" s="18" t="s">
        <v>133</v>
      </c>
      <c r="D111" s="1">
        <v>72</v>
      </c>
      <c r="E111" s="42">
        <v>0.32</v>
      </c>
      <c r="F111" s="41">
        <v>1.8</v>
      </c>
      <c r="G111" s="41">
        <f t="shared" si="13"/>
        <v>152.63999999999999</v>
      </c>
      <c r="H111" s="27"/>
      <c r="I111" s="27"/>
      <c r="J111" s="47"/>
      <c r="K111" s="45"/>
      <c r="L111" s="47"/>
      <c r="M111" s="47"/>
      <c r="N111" s="47" t="s">
        <v>75</v>
      </c>
      <c r="O111" s="47">
        <f>'[1]MGN Liner Weekly Avail - 16 wks'!I151+'[1]MGN Liner Weekly Avail - 16 wks'!J151+'[1]MGN Liner Weekly Avail - 16 wks'!K151</f>
        <v>100</v>
      </c>
      <c r="P111" s="47"/>
      <c r="Q111" s="47"/>
      <c r="R111" s="47"/>
      <c r="S111" s="47"/>
      <c r="T111" s="47"/>
      <c r="U111" s="47"/>
      <c r="V111" s="47"/>
      <c r="W111" s="73"/>
      <c r="X111" s="64">
        <f t="shared" ref="X111:X119" si="18">+F111*W111</f>
        <v>0</v>
      </c>
      <c r="Y111" s="61"/>
      <c r="Z111" s="48">
        <f t="shared" ref="Z111:Z119" si="19">SUM(K111:V111)</f>
        <v>100</v>
      </c>
    </row>
    <row r="112" spans="1:26" ht="12.75" x14ac:dyDescent="0.2">
      <c r="A112" s="32" t="s">
        <v>4</v>
      </c>
      <c r="B112" s="1" t="s">
        <v>29</v>
      </c>
      <c r="C112" s="18" t="s">
        <v>134</v>
      </c>
      <c r="D112" s="1">
        <v>72</v>
      </c>
      <c r="E112" s="42">
        <v>0.25</v>
      </c>
      <c r="F112" s="41">
        <v>1.8</v>
      </c>
      <c r="G112" s="41">
        <f t="shared" si="13"/>
        <v>147.6</v>
      </c>
      <c r="H112" s="27"/>
      <c r="I112" s="27"/>
      <c r="J112" s="47"/>
      <c r="K112" s="45"/>
      <c r="L112" s="47"/>
      <c r="M112" s="47"/>
      <c r="N112" s="47"/>
      <c r="O112" s="47"/>
      <c r="P112" s="47"/>
      <c r="Q112" s="47"/>
      <c r="R112" s="47"/>
      <c r="S112" s="47"/>
      <c r="T112" s="47"/>
      <c r="U112" s="47"/>
      <c r="V112" s="47"/>
      <c r="W112" s="73">
        <v>1000</v>
      </c>
      <c r="X112" s="64">
        <f t="shared" si="18"/>
        <v>1800</v>
      </c>
      <c r="Y112" s="61"/>
      <c r="Z112" s="48">
        <f t="shared" si="19"/>
        <v>0</v>
      </c>
    </row>
    <row r="113" spans="1:26" ht="12.75" x14ac:dyDescent="0.2">
      <c r="A113" s="32" t="s">
        <v>4</v>
      </c>
      <c r="B113" s="1" t="s">
        <v>29</v>
      </c>
      <c r="C113" s="18" t="s">
        <v>135</v>
      </c>
      <c r="D113" s="1">
        <v>72</v>
      </c>
      <c r="E113" s="42">
        <v>0.2</v>
      </c>
      <c r="F113" s="41">
        <v>1.8</v>
      </c>
      <c r="G113" s="41">
        <f t="shared" si="13"/>
        <v>144</v>
      </c>
      <c r="H113" s="27"/>
      <c r="I113" s="27"/>
      <c r="J113" s="47"/>
      <c r="K113" s="45"/>
      <c r="L113" s="47"/>
      <c r="M113" s="47"/>
      <c r="N113" s="47"/>
      <c r="O113" s="47"/>
      <c r="P113" s="47"/>
      <c r="Q113" s="47">
        <v>1250</v>
      </c>
      <c r="R113" s="47"/>
      <c r="S113" s="47"/>
      <c r="T113" s="47">
        <v>2100</v>
      </c>
      <c r="U113" s="47"/>
      <c r="V113" s="47"/>
      <c r="W113" s="73"/>
      <c r="X113" s="64">
        <f t="shared" si="18"/>
        <v>0</v>
      </c>
      <c r="Y113" s="61"/>
      <c r="Z113" s="48">
        <f t="shared" si="19"/>
        <v>3350</v>
      </c>
    </row>
    <row r="114" spans="1:26" ht="12.75" x14ac:dyDescent="0.2">
      <c r="A114" s="32" t="s">
        <v>4</v>
      </c>
      <c r="B114" s="1" t="s">
        <v>29</v>
      </c>
      <c r="C114" s="18" t="s">
        <v>136</v>
      </c>
      <c r="D114" s="1">
        <v>72</v>
      </c>
      <c r="E114" s="42">
        <v>0.19</v>
      </c>
      <c r="F114" s="41">
        <v>1.8</v>
      </c>
      <c r="G114" s="41">
        <f t="shared" si="13"/>
        <v>143.28</v>
      </c>
      <c r="H114" s="27"/>
      <c r="I114" s="27"/>
      <c r="J114" s="47"/>
      <c r="K114" s="45"/>
      <c r="L114" s="47"/>
      <c r="M114" s="47"/>
      <c r="N114" s="47"/>
      <c r="O114" s="47"/>
      <c r="P114" s="47">
        <f>'[1]MGN Liner Weekly Avail - 16 wks'!L154+'[1]MGN Liner Weekly Avail - 16 wks'!M154</f>
        <v>212</v>
      </c>
      <c r="Q114" s="47"/>
      <c r="R114" s="47">
        <v>1200</v>
      </c>
      <c r="S114" s="47"/>
      <c r="T114" s="47"/>
      <c r="U114" s="47"/>
      <c r="V114" s="47">
        <f>'[1]MGN Liner Weekly Avail - 16 wks'!Y154+'[1]MGN Liner Weekly Avail - 16 wks'!Z154+'[1]MGN Liner Weekly Avail - 16 wks'!AA154</f>
        <v>2500</v>
      </c>
      <c r="W114" s="73"/>
      <c r="X114" s="64">
        <f t="shared" si="18"/>
        <v>0</v>
      </c>
      <c r="Y114" s="61"/>
      <c r="Z114" s="48">
        <f t="shared" si="19"/>
        <v>3912</v>
      </c>
    </row>
    <row r="115" spans="1:26" ht="12.75" x14ac:dyDescent="0.2">
      <c r="A115" s="32" t="s">
        <v>4</v>
      </c>
      <c r="B115" s="1" t="s">
        <v>29</v>
      </c>
      <c r="C115" s="18" t="s">
        <v>137</v>
      </c>
      <c r="D115" s="1">
        <v>72</v>
      </c>
      <c r="E115" s="42">
        <v>0.19</v>
      </c>
      <c r="F115" s="41">
        <v>1.8</v>
      </c>
      <c r="G115" s="41">
        <f t="shared" si="13"/>
        <v>143.28</v>
      </c>
      <c r="H115" s="27"/>
      <c r="I115" s="27"/>
      <c r="J115" s="47"/>
      <c r="K115" s="45"/>
      <c r="L115" s="47"/>
      <c r="M115" s="47"/>
      <c r="N115" s="47" t="s">
        <v>75</v>
      </c>
      <c r="O115" s="47" t="s">
        <v>75</v>
      </c>
      <c r="P115" s="47"/>
      <c r="Q115" s="47" t="s">
        <v>75</v>
      </c>
      <c r="R115" s="47">
        <v>700</v>
      </c>
      <c r="S115" s="47"/>
      <c r="T115" s="47"/>
      <c r="U115" s="47"/>
      <c r="V115" s="47"/>
      <c r="W115" s="73"/>
      <c r="X115" s="64">
        <f t="shared" si="18"/>
        <v>0</v>
      </c>
      <c r="Y115" s="61"/>
      <c r="Z115" s="48">
        <f t="shared" si="19"/>
        <v>700</v>
      </c>
    </row>
    <row r="116" spans="1:26" ht="12.75" x14ac:dyDescent="0.2">
      <c r="A116" s="32" t="s">
        <v>4</v>
      </c>
      <c r="B116" s="1" t="s">
        <v>29</v>
      </c>
      <c r="C116" s="18" t="s">
        <v>138</v>
      </c>
      <c r="D116" s="1">
        <v>72</v>
      </c>
      <c r="E116" s="42">
        <v>0.27</v>
      </c>
      <c r="F116" s="41">
        <v>1.8</v>
      </c>
      <c r="G116" s="41">
        <f t="shared" si="13"/>
        <v>149.04</v>
      </c>
      <c r="H116" s="27"/>
      <c r="I116" s="27"/>
      <c r="J116" s="47"/>
      <c r="K116" s="45"/>
      <c r="L116" s="47"/>
      <c r="M116" s="47"/>
      <c r="N116" s="47"/>
      <c r="O116" s="47"/>
      <c r="P116" s="47" t="s">
        <v>75</v>
      </c>
      <c r="Q116" s="47">
        <f>'[1]MGN Liner Weekly Avail - 16 wks'!N156+'[1]MGN Liner Weekly Avail - 16 wks'!O156+'[1]MGN Liner Weekly Avail - 16 wks'!P156</f>
        <v>600</v>
      </c>
      <c r="R116" s="47"/>
      <c r="S116" s="47"/>
      <c r="T116" s="47">
        <f>'[1]MGN Liner Weekly Avail - 16 wks'!U156+'[1]MGN Liner Weekly Avail - 16 wks'!V156</f>
        <v>7000</v>
      </c>
      <c r="U116" s="47"/>
      <c r="V116" s="47">
        <v>1000</v>
      </c>
      <c r="W116" s="73"/>
      <c r="X116" s="64">
        <f t="shared" si="18"/>
        <v>0</v>
      </c>
      <c r="Y116" s="61"/>
      <c r="Z116" s="48">
        <f t="shared" si="19"/>
        <v>8600</v>
      </c>
    </row>
    <row r="117" spans="1:26" ht="12.75" x14ac:dyDescent="0.2">
      <c r="A117" s="32" t="s">
        <v>4</v>
      </c>
      <c r="B117" s="1" t="s">
        <v>29</v>
      </c>
      <c r="C117" s="18" t="s">
        <v>139</v>
      </c>
      <c r="D117" s="1">
        <v>72</v>
      </c>
      <c r="E117" s="42"/>
      <c r="F117" s="41">
        <v>1.8</v>
      </c>
      <c r="G117" s="41">
        <f t="shared" si="13"/>
        <v>129.6</v>
      </c>
      <c r="H117" s="27"/>
      <c r="I117" s="27"/>
      <c r="J117" s="47"/>
      <c r="K117" s="45"/>
      <c r="L117" s="47"/>
      <c r="M117" s="47"/>
      <c r="N117" s="47"/>
      <c r="O117" s="47" t="s">
        <v>75</v>
      </c>
      <c r="P117" s="47"/>
      <c r="Q117" s="47"/>
      <c r="R117" s="47"/>
      <c r="S117" s="47"/>
      <c r="T117" s="47"/>
      <c r="U117" s="47"/>
      <c r="V117" s="47">
        <v>1000</v>
      </c>
      <c r="W117" s="73"/>
      <c r="X117" s="64">
        <f t="shared" si="18"/>
        <v>0</v>
      </c>
      <c r="Y117" s="61"/>
      <c r="Z117" s="48">
        <f t="shared" si="19"/>
        <v>1000</v>
      </c>
    </row>
    <row r="118" spans="1:26" ht="12.75" x14ac:dyDescent="0.2">
      <c r="A118" s="32" t="s">
        <v>4</v>
      </c>
      <c r="B118" s="1" t="s">
        <v>29</v>
      </c>
      <c r="C118" s="18" t="s">
        <v>140</v>
      </c>
      <c r="D118" s="1">
        <v>72</v>
      </c>
      <c r="E118" s="42">
        <v>0.1</v>
      </c>
      <c r="F118" s="41">
        <v>1.72</v>
      </c>
      <c r="G118" s="41">
        <f t="shared" si="13"/>
        <v>131.04</v>
      </c>
      <c r="H118" s="27"/>
      <c r="I118" s="27"/>
      <c r="J118" s="47"/>
      <c r="K118" s="45"/>
      <c r="L118" s="47"/>
      <c r="M118" s="47"/>
      <c r="N118" s="47" t="s">
        <v>75</v>
      </c>
      <c r="O118" s="47" t="s">
        <v>75</v>
      </c>
      <c r="P118" s="47" t="s">
        <v>75</v>
      </c>
      <c r="Q118" s="47">
        <v>1200</v>
      </c>
      <c r="R118" s="47">
        <v>5900</v>
      </c>
      <c r="S118" s="47" t="s">
        <v>75</v>
      </c>
      <c r="T118" s="47"/>
      <c r="U118" s="47"/>
      <c r="V118" s="47">
        <v>4700</v>
      </c>
      <c r="W118" s="73">
        <v>4050</v>
      </c>
      <c r="X118" s="64">
        <f t="shared" si="18"/>
        <v>6966</v>
      </c>
      <c r="Y118" s="61"/>
      <c r="Z118" s="48">
        <f t="shared" si="19"/>
        <v>11800</v>
      </c>
    </row>
    <row r="119" spans="1:26" ht="12.75" x14ac:dyDescent="0.2">
      <c r="A119" s="32" t="s">
        <v>4</v>
      </c>
      <c r="B119" s="1" t="s">
        <v>29</v>
      </c>
      <c r="C119" s="18" t="s">
        <v>141</v>
      </c>
      <c r="D119" s="1">
        <v>72</v>
      </c>
      <c r="E119" s="42">
        <v>0.28000000000000003</v>
      </c>
      <c r="F119" s="41">
        <v>1.93</v>
      </c>
      <c r="G119" s="41">
        <f t="shared" si="13"/>
        <v>159.12</v>
      </c>
      <c r="H119" s="27"/>
      <c r="I119" s="27"/>
      <c r="J119" s="47"/>
      <c r="K119" s="45"/>
      <c r="L119" s="47"/>
      <c r="M119" s="47"/>
      <c r="N119" s="47"/>
      <c r="O119" s="47"/>
      <c r="P119" s="47"/>
      <c r="Q119" s="47"/>
      <c r="R119" s="47" t="s">
        <v>75</v>
      </c>
      <c r="S119" s="47"/>
      <c r="T119" s="47"/>
      <c r="U119" s="47"/>
      <c r="V119" s="47"/>
      <c r="W119" s="73"/>
      <c r="X119" s="64">
        <f t="shared" si="18"/>
        <v>0</v>
      </c>
      <c r="Y119" s="61"/>
      <c r="Z119" s="48">
        <f t="shared" si="19"/>
        <v>0</v>
      </c>
    </row>
    <row r="120" spans="1:26" ht="12.75" x14ac:dyDescent="0.2">
      <c r="A120" s="32" t="s">
        <v>4</v>
      </c>
      <c r="B120" s="2" t="s">
        <v>31</v>
      </c>
      <c r="C120" s="18" t="s">
        <v>92</v>
      </c>
      <c r="D120" s="9" t="s">
        <v>18</v>
      </c>
      <c r="E120" s="6"/>
      <c r="F120" s="41">
        <v>0.9</v>
      </c>
      <c r="G120" s="39">
        <f t="shared" si="13"/>
        <v>0</v>
      </c>
      <c r="H120" s="5"/>
      <c r="I120" s="10"/>
      <c r="J120" s="10"/>
      <c r="K120" s="44"/>
      <c r="L120" s="44" t="s">
        <v>75</v>
      </c>
      <c r="M120" s="44">
        <v>10000</v>
      </c>
      <c r="N120" s="44">
        <v>10000</v>
      </c>
      <c r="O120" s="44">
        <v>10000</v>
      </c>
      <c r="P120" s="44">
        <v>10000</v>
      </c>
      <c r="Q120" s="10">
        <v>10000</v>
      </c>
      <c r="R120" s="10">
        <v>50000</v>
      </c>
      <c r="S120" s="10">
        <v>50000</v>
      </c>
      <c r="T120" s="10">
        <v>50000</v>
      </c>
      <c r="U120" s="10">
        <v>50000</v>
      </c>
      <c r="V120" s="10">
        <v>50000</v>
      </c>
      <c r="W120" s="70"/>
      <c r="X120" s="58" t="e">
        <f>+W120*#REF!</f>
        <v>#REF!</v>
      </c>
      <c r="Y120" s="56"/>
      <c r="Z120" s="48">
        <f t="shared" ref="Z120:Z127" si="20">SUM(J120:V120)</f>
        <v>300000</v>
      </c>
    </row>
    <row r="121" spans="1:26" ht="12.75" x14ac:dyDescent="0.2">
      <c r="A121" s="32" t="s">
        <v>4</v>
      </c>
      <c r="B121" s="2" t="s">
        <v>31</v>
      </c>
      <c r="C121" s="18" t="s">
        <v>92</v>
      </c>
      <c r="D121" s="9">
        <v>72</v>
      </c>
      <c r="E121" s="6"/>
      <c r="F121" s="41">
        <v>1.96</v>
      </c>
      <c r="G121" s="39">
        <f t="shared" si="13"/>
        <v>141.12</v>
      </c>
      <c r="H121" s="5"/>
      <c r="I121" s="10"/>
      <c r="J121" s="10"/>
      <c r="K121" s="44"/>
      <c r="L121" s="44"/>
      <c r="M121" s="44"/>
      <c r="N121" s="44"/>
      <c r="O121" s="44"/>
      <c r="P121" s="44"/>
      <c r="Q121" s="10"/>
      <c r="R121" s="10"/>
      <c r="S121" s="10"/>
      <c r="T121" s="10"/>
      <c r="U121" s="10"/>
      <c r="V121" s="10"/>
      <c r="W121" s="70"/>
      <c r="X121" s="58">
        <f>+W121*F121</f>
        <v>0</v>
      </c>
      <c r="Y121" s="56"/>
      <c r="Z121" s="48">
        <f t="shared" si="20"/>
        <v>0</v>
      </c>
    </row>
    <row r="122" spans="1:26" ht="12.75" x14ac:dyDescent="0.2">
      <c r="A122" s="32" t="s">
        <v>4</v>
      </c>
      <c r="B122" s="1" t="s">
        <v>31</v>
      </c>
      <c r="C122" s="18" t="s">
        <v>93</v>
      </c>
      <c r="D122" s="1" t="s">
        <v>18</v>
      </c>
      <c r="E122" s="24"/>
      <c r="F122" s="41">
        <v>0.95</v>
      </c>
      <c r="G122" s="39">
        <f t="shared" si="13"/>
        <v>0</v>
      </c>
      <c r="H122" s="25"/>
      <c r="I122" s="25"/>
      <c r="J122" s="10"/>
      <c r="K122" s="45"/>
      <c r="L122" s="45"/>
      <c r="M122" s="45" t="s">
        <v>75</v>
      </c>
      <c r="N122" s="45" t="s">
        <v>75</v>
      </c>
      <c r="O122" s="45" t="s">
        <v>75</v>
      </c>
      <c r="P122" s="45" t="s">
        <v>75</v>
      </c>
      <c r="Q122" s="25">
        <v>5000</v>
      </c>
      <c r="R122" s="25">
        <v>50000</v>
      </c>
      <c r="S122" s="25">
        <v>50000</v>
      </c>
      <c r="T122" s="25">
        <v>50000</v>
      </c>
      <c r="U122" s="25">
        <v>50000</v>
      </c>
      <c r="V122" s="25">
        <v>50000</v>
      </c>
      <c r="W122" s="70"/>
      <c r="X122" s="58" t="e">
        <f>+W122*#REF!</f>
        <v>#REF!</v>
      </c>
      <c r="Y122" s="56"/>
      <c r="Z122" s="48">
        <f t="shared" si="20"/>
        <v>255000</v>
      </c>
    </row>
    <row r="123" spans="1:26" ht="12.75" x14ac:dyDescent="0.2">
      <c r="A123" s="32" t="s">
        <v>4</v>
      </c>
      <c r="B123" s="1" t="s">
        <v>31</v>
      </c>
      <c r="C123" s="18" t="s">
        <v>93</v>
      </c>
      <c r="D123" s="1">
        <v>72</v>
      </c>
      <c r="E123" s="24"/>
      <c r="F123" s="41">
        <v>1.96</v>
      </c>
      <c r="G123" s="39">
        <f t="shared" si="13"/>
        <v>141.12</v>
      </c>
      <c r="H123" s="25"/>
      <c r="I123" s="25"/>
      <c r="J123" s="10"/>
      <c r="K123" s="45"/>
      <c r="L123" s="45"/>
      <c r="M123" s="45"/>
      <c r="N123" s="45"/>
      <c r="O123" s="45"/>
      <c r="P123" s="45"/>
      <c r="Q123" s="25"/>
      <c r="R123" s="25"/>
      <c r="S123" s="25"/>
      <c r="T123" s="25"/>
      <c r="U123" s="25"/>
      <c r="V123" s="25"/>
      <c r="W123" s="70"/>
      <c r="X123" s="59">
        <f>+F123*W123</f>
        <v>0</v>
      </c>
      <c r="Y123" s="57"/>
      <c r="Z123" s="48">
        <f t="shared" si="20"/>
        <v>0</v>
      </c>
    </row>
    <row r="124" spans="1:26" ht="12.75" x14ac:dyDescent="0.2">
      <c r="A124" s="32" t="s">
        <v>4</v>
      </c>
      <c r="B124" s="1" t="s">
        <v>31</v>
      </c>
      <c r="C124" s="18" t="s">
        <v>94</v>
      </c>
      <c r="D124" s="1" t="s">
        <v>18</v>
      </c>
      <c r="E124" s="24"/>
      <c r="F124" s="41">
        <v>0.95</v>
      </c>
      <c r="G124" s="39">
        <f t="shared" si="13"/>
        <v>0</v>
      </c>
      <c r="H124" s="25"/>
      <c r="I124" s="25"/>
      <c r="J124" s="10"/>
      <c r="K124" s="45"/>
      <c r="L124" s="45"/>
      <c r="M124" s="45" t="s">
        <v>75</v>
      </c>
      <c r="N124" s="45">
        <v>10000</v>
      </c>
      <c r="O124" s="45">
        <v>10000</v>
      </c>
      <c r="P124" s="45">
        <v>10000</v>
      </c>
      <c r="Q124" s="25">
        <v>10000</v>
      </c>
      <c r="R124" s="25">
        <v>10000</v>
      </c>
      <c r="S124" s="25">
        <v>50000</v>
      </c>
      <c r="T124" s="25">
        <v>50000</v>
      </c>
      <c r="U124" s="25">
        <v>50000</v>
      </c>
      <c r="V124" s="25">
        <v>50000</v>
      </c>
      <c r="W124" s="70"/>
      <c r="X124" s="58" t="e">
        <f>+W124*#REF!</f>
        <v>#REF!</v>
      </c>
      <c r="Y124" s="56"/>
      <c r="Z124" s="48">
        <f t="shared" si="20"/>
        <v>250000</v>
      </c>
    </row>
    <row r="125" spans="1:26" ht="12.75" x14ac:dyDescent="0.2">
      <c r="A125" s="32" t="s">
        <v>4</v>
      </c>
      <c r="B125" s="26" t="s">
        <v>31</v>
      </c>
      <c r="C125" s="18" t="s">
        <v>94</v>
      </c>
      <c r="D125" s="1">
        <v>72</v>
      </c>
      <c r="E125" s="24"/>
      <c r="F125" s="42">
        <v>1.96</v>
      </c>
      <c r="G125" s="39">
        <f t="shared" si="13"/>
        <v>141.12</v>
      </c>
      <c r="H125" s="25"/>
      <c r="I125" s="25"/>
      <c r="J125" s="10"/>
      <c r="K125" s="45"/>
      <c r="L125" s="45"/>
      <c r="M125" s="45"/>
      <c r="N125" s="45"/>
      <c r="O125" s="45"/>
      <c r="P125" s="45"/>
      <c r="Q125" s="25"/>
      <c r="R125" s="25"/>
      <c r="S125" s="25"/>
      <c r="T125" s="25"/>
      <c r="U125" s="25"/>
      <c r="V125" s="25"/>
      <c r="W125" s="70"/>
      <c r="X125" s="59">
        <f>+F125*W125</f>
        <v>0</v>
      </c>
      <c r="Y125" s="57"/>
      <c r="Z125" s="48">
        <f t="shared" si="20"/>
        <v>0</v>
      </c>
    </row>
    <row r="126" spans="1:26" ht="12.75" x14ac:dyDescent="0.2">
      <c r="A126" s="32" t="s">
        <v>4</v>
      </c>
      <c r="B126" s="2" t="s">
        <v>31</v>
      </c>
      <c r="C126" s="20" t="s">
        <v>36</v>
      </c>
      <c r="D126" s="9" t="s">
        <v>18</v>
      </c>
      <c r="E126" s="6"/>
      <c r="F126" s="41">
        <v>0.8</v>
      </c>
      <c r="G126" s="39">
        <f t="shared" si="13"/>
        <v>0</v>
      </c>
      <c r="H126" s="5"/>
      <c r="I126" s="10"/>
      <c r="J126" s="10"/>
      <c r="K126" s="44"/>
      <c r="L126" s="44" t="s">
        <v>75</v>
      </c>
      <c r="M126" s="44">
        <v>10000</v>
      </c>
      <c r="N126" s="44">
        <v>10000</v>
      </c>
      <c r="O126" s="44">
        <v>10000</v>
      </c>
      <c r="P126" s="44">
        <v>10000</v>
      </c>
      <c r="Q126" s="10">
        <v>10000</v>
      </c>
      <c r="R126" s="10">
        <v>50000</v>
      </c>
      <c r="S126" s="10">
        <v>50000</v>
      </c>
      <c r="T126" s="10">
        <v>50000</v>
      </c>
      <c r="U126" s="10">
        <v>50000</v>
      </c>
      <c r="V126" s="10">
        <v>50000</v>
      </c>
      <c r="W126" s="70"/>
      <c r="X126" s="58" t="e">
        <f>+W126*#REF!</f>
        <v>#REF!</v>
      </c>
      <c r="Y126" s="56"/>
      <c r="Z126" s="48">
        <f t="shared" si="20"/>
        <v>300000</v>
      </c>
    </row>
    <row r="127" spans="1:26" ht="12.75" x14ac:dyDescent="0.2">
      <c r="A127" s="32" t="s">
        <v>4</v>
      </c>
      <c r="B127" s="2" t="s">
        <v>31</v>
      </c>
      <c r="C127" s="20" t="s">
        <v>36</v>
      </c>
      <c r="D127" s="9">
        <v>72</v>
      </c>
      <c r="E127" s="6"/>
      <c r="F127" s="41">
        <v>1.5</v>
      </c>
      <c r="G127" s="39">
        <f t="shared" si="13"/>
        <v>108</v>
      </c>
      <c r="H127" s="5"/>
      <c r="I127" s="10"/>
      <c r="J127" s="10"/>
      <c r="K127" s="44"/>
      <c r="L127" s="10"/>
      <c r="M127" s="10"/>
      <c r="N127" s="10"/>
      <c r="O127" s="10"/>
      <c r="P127" s="10"/>
      <c r="Q127" s="10"/>
      <c r="R127" s="10"/>
      <c r="S127" s="10"/>
      <c r="T127" s="10"/>
      <c r="U127" s="10"/>
      <c r="V127" s="10"/>
      <c r="W127" s="70"/>
      <c r="X127" s="58"/>
      <c r="Y127" s="56"/>
      <c r="Z127" s="48">
        <f t="shared" si="20"/>
        <v>0</v>
      </c>
    </row>
    <row r="128" spans="1:26" ht="12.75" x14ac:dyDescent="0.2">
      <c r="A128" s="32" t="s">
        <v>4</v>
      </c>
      <c r="B128" s="1" t="s">
        <v>29</v>
      </c>
      <c r="C128" s="18" t="s">
        <v>95</v>
      </c>
      <c r="D128" s="1">
        <v>72</v>
      </c>
      <c r="E128" s="42"/>
      <c r="F128" s="41">
        <v>2.65</v>
      </c>
      <c r="G128" s="41">
        <f t="shared" si="13"/>
        <v>190.79999999999998</v>
      </c>
      <c r="H128" s="27"/>
      <c r="I128" s="27"/>
      <c r="J128" s="47">
        <v>720</v>
      </c>
      <c r="K128" s="45">
        <v>720</v>
      </c>
      <c r="L128" s="47"/>
      <c r="M128" s="47"/>
      <c r="N128" s="47"/>
      <c r="O128" s="47"/>
      <c r="P128" s="47"/>
      <c r="Q128" s="47"/>
      <c r="R128" s="47"/>
      <c r="S128" s="47"/>
      <c r="T128" s="47"/>
      <c r="U128" s="47"/>
      <c r="V128" s="47">
        <v>10000</v>
      </c>
      <c r="W128" s="73"/>
      <c r="X128" s="64">
        <f>+F128*W128</f>
        <v>0</v>
      </c>
      <c r="Y128" s="61"/>
      <c r="Z128" s="48">
        <f>SUM(K128:V128)</f>
        <v>10720</v>
      </c>
    </row>
    <row r="129" spans="1:26" ht="12.75" x14ac:dyDescent="0.2">
      <c r="A129" s="32" t="s">
        <v>4</v>
      </c>
      <c r="B129" s="2" t="s">
        <v>29</v>
      </c>
      <c r="C129" s="20" t="s">
        <v>37</v>
      </c>
      <c r="D129" s="9">
        <v>72</v>
      </c>
      <c r="E129" s="6"/>
      <c r="F129" s="39">
        <v>2.5499999999999998</v>
      </c>
      <c r="G129" s="39">
        <f t="shared" si="13"/>
        <v>183.6</v>
      </c>
      <c r="H129" s="5"/>
      <c r="I129" s="10">
        <v>864</v>
      </c>
      <c r="J129" s="10">
        <f t="shared" ref="J129:J168" si="21">I129</f>
        <v>864</v>
      </c>
      <c r="K129" s="44">
        <v>576</v>
      </c>
      <c r="L129" s="10"/>
      <c r="M129" s="10"/>
      <c r="N129" s="10"/>
      <c r="O129" s="10"/>
      <c r="P129" s="10"/>
      <c r="Q129" s="10"/>
      <c r="R129" s="10"/>
      <c r="S129" s="10"/>
      <c r="T129" s="10"/>
      <c r="U129" s="10"/>
      <c r="V129" s="10"/>
      <c r="W129" s="70"/>
      <c r="X129" s="58">
        <f>+W129*F129</f>
        <v>0</v>
      </c>
      <c r="Y129" s="56"/>
      <c r="Z129" s="48">
        <f>SUM(J129:V129)</f>
        <v>1440</v>
      </c>
    </row>
    <row r="130" spans="1:26" ht="12.75" x14ac:dyDescent="0.2">
      <c r="A130" s="32" t="s">
        <v>4</v>
      </c>
      <c r="B130" s="1" t="s">
        <v>29</v>
      </c>
      <c r="C130" s="18" t="s">
        <v>96</v>
      </c>
      <c r="D130" s="1">
        <v>72</v>
      </c>
      <c r="E130" s="42">
        <v>0.4</v>
      </c>
      <c r="F130" s="41">
        <v>3.2</v>
      </c>
      <c r="G130" s="41">
        <f t="shared" si="13"/>
        <v>259.2</v>
      </c>
      <c r="H130" s="27"/>
      <c r="I130" s="27"/>
      <c r="J130" s="47"/>
      <c r="K130" s="45"/>
      <c r="L130" s="47"/>
      <c r="M130" s="47"/>
      <c r="N130" s="47"/>
      <c r="O130" s="47"/>
      <c r="P130" s="47"/>
      <c r="Q130" s="47"/>
      <c r="R130" s="47"/>
      <c r="S130" s="47"/>
      <c r="T130" s="47"/>
      <c r="U130" s="47"/>
      <c r="V130" s="47"/>
      <c r="W130" s="73"/>
      <c r="X130" s="64">
        <f>+F130*W130</f>
        <v>0</v>
      </c>
      <c r="Y130" s="61"/>
      <c r="Z130" s="48">
        <f>SUM(K130:V130)</f>
        <v>0</v>
      </c>
    </row>
    <row r="131" spans="1:26" ht="12.75" x14ac:dyDescent="0.2">
      <c r="A131" s="32" t="s">
        <v>11</v>
      </c>
      <c r="B131" s="2" t="s">
        <v>29</v>
      </c>
      <c r="C131" s="8" t="s">
        <v>38</v>
      </c>
      <c r="D131" s="9">
        <v>72</v>
      </c>
      <c r="E131" s="6"/>
      <c r="F131" s="39">
        <v>0.89</v>
      </c>
      <c r="G131" s="39">
        <f t="shared" si="13"/>
        <v>64.08</v>
      </c>
      <c r="H131" s="5"/>
      <c r="I131" s="10">
        <v>216</v>
      </c>
      <c r="J131" s="10">
        <f t="shared" si="21"/>
        <v>216</v>
      </c>
      <c r="K131" s="44"/>
      <c r="L131" s="10">
        <v>2880</v>
      </c>
      <c r="M131" s="10">
        <v>5040</v>
      </c>
      <c r="N131" s="10">
        <v>0</v>
      </c>
      <c r="O131" s="10">
        <v>0</v>
      </c>
      <c r="P131" s="10">
        <v>0</v>
      </c>
      <c r="Q131" s="10">
        <v>0</v>
      </c>
      <c r="R131" s="10">
        <v>0</v>
      </c>
      <c r="S131" s="10">
        <v>5040</v>
      </c>
      <c r="T131" s="10">
        <v>0</v>
      </c>
      <c r="U131" s="10">
        <v>0</v>
      </c>
      <c r="V131" s="34">
        <v>0</v>
      </c>
      <c r="W131" s="70"/>
      <c r="X131" s="58">
        <f>+W131*F131</f>
        <v>0</v>
      </c>
      <c r="Y131" s="56"/>
      <c r="Z131" s="48">
        <f>SUM(J131:V131)</f>
        <v>13176</v>
      </c>
    </row>
    <row r="132" spans="1:26" ht="12.75" x14ac:dyDescent="0.2">
      <c r="A132" s="32" t="s">
        <v>4</v>
      </c>
      <c r="B132" s="2" t="s">
        <v>29</v>
      </c>
      <c r="C132" s="8" t="s">
        <v>39</v>
      </c>
      <c r="D132" s="9">
        <v>72</v>
      </c>
      <c r="E132" s="6"/>
      <c r="F132" s="39">
        <v>2.15</v>
      </c>
      <c r="G132" s="39">
        <f t="shared" si="13"/>
        <v>154.79999999999998</v>
      </c>
      <c r="H132" s="5"/>
      <c r="I132" s="10"/>
      <c r="J132" s="10"/>
      <c r="K132" s="44"/>
      <c r="L132" s="10"/>
      <c r="M132" s="10">
        <v>2016</v>
      </c>
      <c r="N132" s="10"/>
      <c r="O132" s="10"/>
      <c r="P132" s="10">
        <v>2016</v>
      </c>
      <c r="Q132" s="10">
        <v>2016</v>
      </c>
      <c r="R132" s="10">
        <v>2016</v>
      </c>
      <c r="S132" s="10">
        <v>2016</v>
      </c>
      <c r="T132" s="10">
        <v>2016</v>
      </c>
      <c r="U132" s="10">
        <v>2016</v>
      </c>
      <c r="V132" s="34">
        <v>2016</v>
      </c>
      <c r="W132" s="70"/>
      <c r="X132" s="58">
        <f>+W132*F132</f>
        <v>0</v>
      </c>
      <c r="Y132" s="56"/>
      <c r="Z132" s="48">
        <f>SUM(J132:V132)</f>
        <v>16128</v>
      </c>
    </row>
    <row r="133" spans="1:26" ht="12.75" x14ac:dyDescent="0.2">
      <c r="A133" s="32" t="s">
        <v>4</v>
      </c>
      <c r="B133" s="1" t="s">
        <v>29</v>
      </c>
      <c r="C133" s="18" t="s">
        <v>97</v>
      </c>
      <c r="D133" s="1">
        <v>72</v>
      </c>
      <c r="E133" s="42">
        <v>0.18</v>
      </c>
      <c r="F133" s="41">
        <v>1.75</v>
      </c>
      <c r="G133" s="41">
        <f t="shared" si="13"/>
        <v>138.96</v>
      </c>
      <c r="H133" s="27"/>
      <c r="I133" s="27"/>
      <c r="J133" s="47"/>
      <c r="K133" s="45"/>
      <c r="L133" s="47"/>
      <c r="M133" s="47"/>
      <c r="N133" s="47" t="s">
        <v>75</v>
      </c>
      <c r="O133" s="47" t="s">
        <v>75</v>
      </c>
      <c r="P133" s="47"/>
      <c r="Q133" s="47">
        <v>2350</v>
      </c>
      <c r="R133" s="47" t="s">
        <v>75</v>
      </c>
      <c r="S133" s="47"/>
      <c r="T133" s="47"/>
      <c r="U133" s="47"/>
      <c r="V133" s="47"/>
      <c r="W133" s="73">
        <v>1000</v>
      </c>
      <c r="X133" s="64">
        <f t="shared" ref="X133:X153" si="22">+F133*W133</f>
        <v>1750</v>
      </c>
      <c r="Y133" s="61"/>
      <c r="Z133" s="48">
        <f t="shared" ref="Z133:Z153" si="23">SUM(K133:V133)</f>
        <v>2350</v>
      </c>
    </row>
    <row r="134" spans="1:26" ht="12.75" x14ac:dyDescent="0.2">
      <c r="A134" s="32" t="s">
        <v>4</v>
      </c>
      <c r="B134" s="1" t="s">
        <v>29</v>
      </c>
      <c r="C134" s="18" t="s">
        <v>98</v>
      </c>
      <c r="D134" s="1">
        <v>72</v>
      </c>
      <c r="E134" s="42">
        <v>0.18</v>
      </c>
      <c r="F134" s="41">
        <v>1.75</v>
      </c>
      <c r="G134" s="41">
        <f t="shared" si="13"/>
        <v>138.96</v>
      </c>
      <c r="H134" s="27"/>
      <c r="I134" s="27"/>
      <c r="J134" s="47"/>
      <c r="K134" s="45"/>
      <c r="L134" s="47"/>
      <c r="M134" s="47"/>
      <c r="N134" s="47"/>
      <c r="O134" s="47"/>
      <c r="P134" s="47" t="s">
        <v>75</v>
      </c>
      <c r="Q134" s="47">
        <v>500</v>
      </c>
      <c r="R134" s="47">
        <v>700</v>
      </c>
      <c r="S134" s="47"/>
      <c r="T134" s="47"/>
      <c r="U134" s="47"/>
      <c r="V134" s="47">
        <v>1500</v>
      </c>
      <c r="W134" s="73">
        <v>1500</v>
      </c>
      <c r="X134" s="64">
        <f t="shared" si="22"/>
        <v>2625</v>
      </c>
      <c r="Y134" s="61"/>
      <c r="Z134" s="48">
        <f t="shared" si="23"/>
        <v>2700</v>
      </c>
    </row>
    <row r="135" spans="1:26" ht="12.75" x14ac:dyDescent="0.2">
      <c r="A135" s="32" t="s">
        <v>4</v>
      </c>
      <c r="B135" s="1" t="s">
        <v>29</v>
      </c>
      <c r="C135" s="18" t="s">
        <v>99</v>
      </c>
      <c r="D135" s="1">
        <v>72</v>
      </c>
      <c r="E135" s="42">
        <v>0.18</v>
      </c>
      <c r="F135" s="41">
        <v>1.75</v>
      </c>
      <c r="G135" s="41">
        <f t="shared" si="13"/>
        <v>138.96</v>
      </c>
      <c r="H135" s="27"/>
      <c r="I135" s="27"/>
      <c r="J135" s="47"/>
      <c r="K135" s="45"/>
      <c r="L135" s="47"/>
      <c r="M135" s="47"/>
      <c r="N135" s="47" t="s">
        <v>75</v>
      </c>
      <c r="O135" s="47" t="s">
        <v>75</v>
      </c>
      <c r="P135" s="47">
        <v>1000</v>
      </c>
      <c r="Q135" s="47">
        <v>100</v>
      </c>
      <c r="R135" s="47">
        <v>700</v>
      </c>
      <c r="S135" s="47"/>
      <c r="T135" s="47"/>
      <c r="U135" s="47"/>
      <c r="V135" s="47">
        <v>200</v>
      </c>
      <c r="W135" s="73">
        <v>1500</v>
      </c>
      <c r="X135" s="64">
        <f t="shared" si="22"/>
        <v>2625</v>
      </c>
      <c r="Y135" s="61"/>
      <c r="Z135" s="48">
        <f t="shared" si="23"/>
        <v>2000</v>
      </c>
    </row>
    <row r="136" spans="1:26" ht="12.75" x14ac:dyDescent="0.2">
      <c r="A136" s="32" t="s">
        <v>4</v>
      </c>
      <c r="B136" s="1" t="s">
        <v>29</v>
      </c>
      <c r="C136" s="18" t="s">
        <v>100</v>
      </c>
      <c r="D136" s="1">
        <v>72</v>
      </c>
      <c r="E136" s="42">
        <v>0.15</v>
      </c>
      <c r="F136" s="41">
        <v>1.72</v>
      </c>
      <c r="G136" s="41">
        <f t="shared" si="13"/>
        <v>134.64000000000001</v>
      </c>
      <c r="H136" s="27"/>
      <c r="I136" s="27"/>
      <c r="J136" s="47"/>
      <c r="K136" s="45"/>
      <c r="L136" s="47"/>
      <c r="M136" s="47">
        <v>2000</v>
      </c>
      <c r="N136" s="47" t="s">
        <v>75</v>
      </c>
      <c r="O136" s="47"/>
      <c r="P136" s="47"/>
      <c r="Q136" s="47">
        <f>1250+140</f>
        <v>1390</v>
      </c>
      <c r="R136" s="47">
        <v>4300</v>
      </c>
      <c r="S136" s="47">
        <v>3200</v>
      </c>
      <c r="T136" s="47">
        <v>3800</v>
      </c>
      <c r="U136" s="47"/>
      <c r="V136" s="47">
        <f>16000+5000</f>
        <v>21000</v>
      </c>
      <c r="W136" s="73">
        <v>19900</v>
      </c>
      <c r="X136" s="64">
        <f t="shared" si="22"/>
        <v>34228</v>
      </c>
      <c r="Y136" s="61"/>
      <c r="Z136" s="48">
        <f t="shared" si="23"/>
        <v>35690</v>
      </c>
    </row>
    <row r="137" spans="1:26" ht="12.75" x14ac:dyDescent="0.2">
      <c r="A137" s="32" t="s">
        <v>4</v>
      </c>
      <c r="B137" s="1" t="s">
        <v>29</v>
      </c>
      <c r="C137" s="18" t="s">
        <v>101</v>
      </c>
      <c r="D137" s="1">
        <v>72</v>
      </c>
      <c r="E137" s="42">
        <v>0.18</v>
      </c>
      <c r="F137" s="41">
        <v>1.75</v>
      </c>
      <c r="G137" s="41">
        <f t="shared" si="13"/>
        <v>138.96</v>
      </c>
      <c r="H137" s="27"/>
      <c r="I137" s="27"/>
      <c r="J137" s="47"/>
      <c r="K137" s="45"/>
      <c r="L137" s="47"/>
      <c r="M137" s="47"/>
      <c r="N137" s="47" t="s">
        <v>75</v>
      </c>
      <c r="O137" s="47"/>
      <c r="P137" s="47">
        <v>1000</v>
      </c>
      <c r="Q137" s="47"/>
      <c r="R137" s="47">
        <v>700</v>
      </c>
      <c r="S137" s="47"/>
      <c r="T137" s="47"/>
      <c r="U137" s="47"/>
      <c r="V137" s="47">
        <v>1000</v>
      </c>
      <c r="W137" s="73">
        <v>450</v>
      </c>
      <c r="X137" s="64">
        <f t="shared" si="22"/>
        <v>787.5</v>
      </c>
      <c r="Y137" s="61"/>
      <c r="Z137" s="48">
        <f t="shared" si="23"/>
        <v>2700</v>
      </c>
    </row>
    <row r="138" spans="1:26" ht="12.75" x14ac:dyDescent="0.2">
      <c r="A138" s="32" t="s">
        <v>4</v>
      </c>
      <c r="B138" s="1" t="s">
        <v>29</v>
      </c>
      <c r="C138" s="18" t="s">
        <v>102</v>
      </c>
      <c r="D138" s="1">
        <v>72</v>
      </c>
      <c r="E138" s="42">
        <v>0.15</v>
      </c>
      <c r="F138" s="41">
        <v>1.72</v>
      </c>
      <c r="G138" s="41">
        <f t="shared" si="13"/>
        <v>134.64000000000001</v>
      </c>
      <c r="H138" s="27"/>
      <c r="I138" s="27"/>
      <c r="J138" s="47"/>
      <c r="K138" s="45"/>
      <c r="L138" s="47"/>
      <c r="M138" s="47"/>
      <c r="N138" s="47" t="s">
        <v>75</v>
      </c>
      <c r="O138" s="47" t="s">
        <v>75</v>
      </c>
      <c r="P138" s="47" t="s">
        <v>75</v>
      </c>
      <c r="Q138" s="47">
        <v>1350</v>
      </c>
      <c r="R138" s="47">
        <v>250</v>
      </c>
      <c r="S138" s="47"/>
      <c r="T138" s="47">
        <v>1600</v>
      </c>
      <c r="U138" s="47">
        <v>3000</v>
      </c>
      <c r="V138" s="47">
        <v>7500</v>
      </c>
      <c r="W138" s="73">
        <v>25000</v>
      </c>
      <c r="X138" s="64">
        <f t="shared" si="22"/>
        <v>43000</v>
      </c>
      <c r="Y138" s="61"/>
      <c r="Z138" s="48">
        <f t="shared" si="23"/>
        <v>13700</v>
      </c>
    </row>
    <row r="139" spans="1:26" ht="12.75" x14ac:dyDescent="0.2">
      <c r="A139" s="32" t="s">
        <v>4</v>
      </c>
      <c r="B139" s="1" t="s">
        <v>29</v>
      </c>
      <c r="C139" s="18" t="s">
        <v>103</v>
      </c>
      <c r="D139" s="1">
        <v>72</v>
      </c>
      <c r="E139" s="42">
        <v>0.18</v>
      </c>
      <c r="F139" s="41">
        <v>1.75</v>
      </c>
      <c r="G139" s="41">
        <f t="shared" si="13"/>
        <v>138.96</v>
      </c>
      <c r="H139" s="27"/>
      <c r="I139" s="27"/>
      <c r="J139" s="47"/>
      <c r="K139" s="45"/>
      <c r="L139" s="47">
        <v>1000</v>
      </c>
      <c r="M139" s="47"/>
      <c r="N139" s="47">
        <f>'[1]MGN Liner Weekly Avail - 16 wks'!F191+'[1]MGN Liner Weekly Avail - 16 wks'!G191+'[1]MGN Liner Weekly Avail - 16 wks'!H191</f>
        <v>200</v>
      </c>
      <c r="O139" s="47">
        <v>200</v>
      </c>
      <c r="P139" s="47"/>
      <c r="Q139" s="47">
        <f>1200+1700</f>
        <v>2900</v>
      </c>
      <c r="R139" s="47" t="s">
        <v>75</v>
      </c>
      <c r="S139" s="47"/>
      <c r="T139" s="47"/>
      <c r="U139" s="47"/>
      <c r="V139" s="47" t="s">
        <v>75</v>
      </c>
      <c r="W139" s="73">
        <v>7000</v>
      </c>
      <c r="X139" s="64">
        <f t="shared" si="22"/>
        <v>12250</v>
      </c>
      <c r="Y139" s="61"/>
      <c r="Z139" s="48">
        <f t="shared" si="23"/>
        <v>4300</v>
      </c>
    </row>
    <row r="140" spans="1:26" ht="12.75" x14ac:dyDescent="0.2">
      <c r="A140" s="32" t="s">
        <v>4</v>
      </c>
      <c r="B140" s="1" t="s">
        <v>29</v>
      </c>
      <c r="C140" s="18" t="s">
        <v>104</v>
      </c>
      <c r="D140" s="1">
        <v>72</v>
      </c>
      <c r="E140" s="42">
        <v>0.18</v>
      </c>
      <c r="F140" s="41">
        <v>1.75</v>
      </c>
      <c r="G140" s="41">
        <f t="shared" si="13"/>
        <v>138.96</v>
      </c>
      <c r="H140" s="27"/>
      <c r="I140" s="27"/>
      <c r="J140" s="47"/>
      <c r="K140" s="45"/>
      <c r="L140" s="47"/>
      <c r="M140" s="47"/>
      <c r="N140" s="47" t="s">
        <v>75</v>
      </c>
      <c r="O140" s="47"/>
      <c r="P140" s="47"/>
      <c r="Q140" s="47">
        <v>3000</v>
      </c>
      <c r="R140" s="47" t="s">
        <v>75</v>
      </c>
      <c r="S140" s="47"/>
      <c r="T140" s="47"/>
      <c r="U140" s="47">
        <v>704</v>
      </c>
      <c r="V140" s="47">
        <f>'[1]MGN Liner Weekly Avail - 16 wks'!Y192+'[1]MGN Liner Weekly Avail - 16 wks'!Z192+'[1]MGN Liner Weekly Avail - 16 wks'!AA192</f>
        <v>1000</v>
      </c>
      <c r="W140" s="73">
        <v>1000</v>
      </c>
      <c r="X140" s="64">
        <f t="shared" si="22"/>
        <v>1750</v>
      </c>
      <c r="Y140" s="61"/>
      <c r="Z140" s="48">
        <f t="shared" si="23"/>
        <v>4704</v>
      </c>
    </row>
    <row r="141" spans="1:26" ht="12.75" x14ac:dyDescent="0.2">
      <c r="A141" s="32" t="s">
        <v>4</v>
      </c>
      <c r="B141" s="1" t="s">
        <v>29</v>
      </c>
      <c r="C141" s="18" t="s">
        <v>105</v>
      </c>
      <c r="D141" s="1">
        <v>72</v>
      </c>
      <c r="E141" s="42">
        <v>0.1</v>
      </c>
      <c r="F141" s="41">
        <v>1.75</v>
      </c>
      <c r="G141" s="41">
        <f t="shared" si="13"/>
        <v>133.19999999999999</v>
      </c>
      <c r="H141" s="27"/>
      <c r="I141" s="27"/>
      <c r="J141" s="47"/>
      <c r="K141" s="45"/>
      <c r="L141" s="47"/>
      <c r="M141" s="47"/>
      <c r="N141" s="47"/>
      <c r="O141" s="47"/>
      <c r="P141" s="47"/>
      <c r="Q141" s="47"/>
      <c r="R141" s="47"/>
      <c r="S141" s="47"/>
      <c r="T141" s="47"/>
      <c r="U141" s="47"/>
      <c r="V141" s="47">
        <v>3000</v>
      </c>
      <c r="W141" s="73"/>
      <c r="X141" s="64">
        <f t="shared" si="22"/>
        <v>0</v>
      </c>
      <c r="Y141" s="61"/>
      <c r="Z141" s="48">
        <f t="shared" si="23"/>
        <v>3000</v>
      </c>
    </row>
    <row r="142" spans="1:26" ht="12.75" x14ac:dyDescent="0.2">
      <c r="A142" s="32" t="s">
        <v>4</v>
      </c>
      <c r="B142" s="1" t="s">
        <v>29</v>
      </c>
      <c r="C142" s="18" t="s">
        <v>106</v>
      </c>
      <c r="D142" s="1">
        <v>72</v>
      </c>
      <c r="E142" s="42">
        <v>0.2</v>
      </c>
      <c r="F142" s="41">
        <v>1.77</v>
      </c>
      <c r="G142" s="41">
        <f t="shared" si="13"/>
        <v>141.84</v>
      </c>
      <c r="H142" s="27"/>
      <c r="I142" s="27"/>
      <c r="J142" s="47"/>
      <c r="K142" s="45"/>
      <c r="L142" s="47"/>
      <c r="M142" s="47"/>
      <c r="N142" s="47"/>
      <c r="O142" s="47"/>
      <c r="P142" s="47"/>
      <c r="Q142" s="47">
        <v>350</v>
      </c>
      <c r="R142" s="47"/>
      <c r="S142" s="47"/>
      <c r="T142" s="47"/>
      <c r="U142" s="47"/>
      <c r="V142" s="47"/>
      <c r="W142" s="73">
        <v>2500</v>
      </c>
      <c r="X142" s="64">
        <f t="shared" si="22"/>
        <v>4425</v>
      </c>
      <c r="Y142" s="61"/>
      <c r="Z142" s="48">
        <f t="shared" si="23"/>
        <v>350</v>
      </c>
    </row>
    <row r="143" spans="1:26" ht="12.75" x14ac:dyDescent="0.2">
      <c r="A143" s="32" t="s">
        <v>4</v>
      </c>
      <c r="B143" s="1" t="s">
        <v>29</v>
      </c>
      <c r="C143" s="18" t="s">
        <v>107</v>
      </c>
      <c r="D143" s="1">
        <v>72</v>
      </c>
      <c r="E143" s="42">
        <v>0.35</v>
      </c>
      <c r="F143" s="41">
        <v>1.77</v>
      </c>
      <c r="G143" s="41">
        <f t="shared" si="13"/>
        <v>152.63999999999999</v>
      </c>
      <c r="H143" s="27"/>
      <c r="I143" s="27"/>
      <c r="J143" s="47"/>
      <c r="K143" s="45"/>
      <c r="L143" s="47"/>
      <c r="M143" s="47"/>
      <c r="N143" s="47"/>
      <c r="O143" s="47"/>
      <c r="P143" s="47"/>
      <c r="Q143" s="47"/>
      <c r="R143" s="47"/>
      <c r="S143" s="47"/>
      <c r="T143" s="47"/>
      <c r="U143" s="47"/>
      <c r="V143" s="47"/>
      <c r="W143" s="73">
        <v>5000</v>
      </c>
      <c r="X143" s="64">
        <f t="shared" si="22"/>
        <v>8850</v>
      </c>
      <c r="Y143" s="61"/>
      <c r="Z143" s="48">
        <f t="shared" si="23"/>
        <v>0</v>
      </c>
    </row>
    <row r="144" spans="1:26" ht="12.75" x14ac:dyDescent="0.2">
      <c r="A144" s="32" t="s">
        <v>4</v>
      </c>
      <c r="B144" s="1" t="s">
        <v>29</v>
      </c>
      <c r="C144" s="18" t="s">
        <v>108</v>
      </c>
      <c r="D144" s="1">
        <v>72</v>
      </c>
      <c r="E144" s="42">
        <v>0.15</v>
      </c>
      <c r="F144" s="41">
        <v>1.72</v>
      </c>
      <c r="G144" s="41">
        <f t="shared" ref="G144:G214" si="24">IFERROR((D144*E144)+(D144*F144),0)</f>
        <v>134.64000000000001</v>
      </c>
      <c r="H144" s="27"/>
      <c r="I144" s="27"/>
      <c r="J144" s="47"/>
      <c r="K144" s="45"/>
      <c r="L144" s="47"/>
      <c r="M144" s="47"/>
      <c r="N144" s="47">
        <f>'[1]MGN Liner Weekly Avail - 16 wks'!F196+'[1]MGN Liner Weekly Avail - 16 wks'!G196+'[1]MGN Liner Weekly Avail - 16 wks'!H196</f>
        <v>640</v>
      </c>
      <c r="O144" s="47">
        <v>2500</v>
      </c>
      <c r="P144" s="47"/>
      <c r="Q144" s="47">
        <f>150+496</f>
        <v>646</v>
      </c>
      <c r="R144" s="47"/>
      <c r="S144" s="47"/>
      <c r="T144" s="47"/>
      <c r="U144" s="47"/>
      <c r="V144" s="47"/>
      <c r="W144" s="73">
        <v>5000</v>
      </c>
      <c r="X144" s="64">
        <f t="shared" si="22"/>
        <v>8600</v>
      </c>
      <c r="Y144" s="61"/>
      <c r="Z144" s="48">
        <f t="shared" si="23"/>
        <v>3786</v>
      </c>
    </row>
    <row r="145" spans="1:26" ht="12.75" x14ac:dyDescent="0.2">
      <c r="A145" s="32" t="s">
        <v>4</v>
      </c>
      <c r="B145" s="1" t="s">
        <v>29</v>
      </c>
      <c r="C145" s="18" t="s">
        <v>109</v>
      </c>
      <c r="D145" s="1">
        <v>72</v>
      </c>
      <c r="E145" s="42">
        <v>0.18</v>
      </c>
      <c r="F145" s="41">
        <v>1.75</v>
      </c>
      <c r="G145" s="41">
        <f t="shared" si="24"/>
        <v>138.96</v>
      </c>
      <c r="H145" s="27"/>
      <c r="I145" s="27"/>
      <c r="J145" s="47"/>
      <c r="K145" s="45"/>
      <c r="L145" s="47"/>
      <c r="M145" s="47">
        <v>1700</v>
      </c>
      <c r="N145" s="47"/>
      <c r="O145" s="47"/>
      <c r="P145" s="47">
        <v>612</v>
      </c>
      <c r="Q145" s="47" t="s">
        <v>75</v>
      </c>
      <c r="R145" s="47" t="s">
        <v>75</v>
      </c>
      <c r="S145" s="47">
        <v>312</v>
      </c>
      <c r="T145" s="47">
        <v>784</v>
      </c>
      <c r="U145" s="47"/>
      <c r="V145" s="47">
        <v>2500</v>
      </c>
      <c r="W145" s="73"/>
      <c r="X145" s="64">
        <f t="shared" si="22"/>
        <v>0</v>
      </c>
      <c r="Y145" s="61"/>
      <c r="Z145" s="48">
        <f t="shared" si="23"/>
        <v>5908</v>
      </c>
    </row>
    <row r="146" spans="1:26" ht="12.75" x14ac:dyDescent="0.2">
      <c r="A146" s="32" t="s">
        <v>4</v>
      </c>
      <c r="B146" s="1" t="s">
        <v>29</v>
      </c>
      <c r="C146" s="18" t="s">
        <v>110</v>
      </c>
      <c r="D146" s="1">
        <v>72</v>
      </c>
      <c r="E146" s="42"/>
      <c r="F146" s="41">
        <v>1.74</v>
      </c>
      <c r="G146" s="41">
        <f t="shared" si="24"/>
        <v>125.28</v>
      </c>
      <c r="H146" s="27"/>
      <c r="I146" s="27"/>
      <c r="J146" s="47"/>
      <c r="K146" s="45"/>
      <c r="L146" s="47"/>
      <c r="M146" s="47"/>
      <c r="N146" s="47" t="s">
        <v>75</v>
      </c>
      <c r="O146" s="47"/>
      <c r="P146" s="47">
        <v>134</v>
      </c>
      <c r="Q146" s="47">
        <v>3000</v>
      </c>
      <c r="R146" s="47"/>
      <c r="S146" s="47"/>
      <c r="T146" s="47"/>
      <c r="U146" s="47">
        <f>'[1]MGN Liner Weekly Avail - 16 wks'!W198+'[1]MGN Liner Weekly Avail - 16 wks'!X198</f>
        <v>700</v>
      </c>
      <c r="V146" s="47">
        <v>3500</v>
      </c>
      <c r="W146" s="73"/>
      <c r="X146" s="64">
        <f t="shared" si="22"/>
        <v>0</v>
      </c>
      <c r="Y146" s="61"/>
      <c r="Z146" s="48">
        <f t="shared" si="23"/>
        <v>7334</v>
      </c>
    </row>
    <row r="147" spans="1:26" ht="12.75" x14ac:dyDescent="0.2">
      <c r="A147" s="32" t="s">
        <v>4</v>
      </c>
      <c r="B147" s="1" t="s">
        <v>29</v>
      </c>
      <c r="C147" s="18" t="s">
        <v>111</v>
      </c>
      <c r="D147" s="1">
        <v>72</v>
      </c>
      <c r="E147" s="42">
        <v>0.2</v>
      </c>
      <c r="F147" s="41">
        <v>1.74</v>
      </c>
      <c r="G147" s="41">
        <f t="shared" si="24"/>
        <v>139.68</v>
      </c>
      <c r="H147" s="27"/>
      <c r="I147" s="27"/>
      <c r="J147" s="47"/>
      <c r="K147" s="45"/>
      <c r="L147" s="47"/>
      <c r="M147" s="47"/>
      <c r="N147" s="47" t="s">
        <v>75</v>
      </c>
      <c r="O147" s="47">
        <v>720</v>
      </c>
      <c r="P147" s="47" t="s">
        <v>75</v>
      </c>
      <c r="Q147" s="47">
        <v>2500</v>
      </c>
      <c r="R147" s="47"/>
      <c r="S147" s="47"/>
      <c r="T147" s="47"/>
      <c r="U147" s="47"/>
      <c r="V147" s="47"/>
      <c r="W147" s="73"/>
      <c r="X147" s="64">
        <f t="shared" si="22"/>
        <v>0</v>
      </c>
      <c r="Y147" s="61"/>
      <c r="Z147" s="48">
        <f t="shared" si="23"/>
        <v>3220</v>
      </c>
    </row>
    <row r="148" spans="1:26" ht="12.75" x14ac:dyDescent="0.2">
      <c r="A148" s="32" t="s">
        <v>4</v>
      </c>
      <c r="B148" s="1" t="s">
        <v>29</v>
      </c>
      <c r="C148" s="18" t="s">
        <v>112</v>
      </c>
      <c r="D148" s="1">
        <v>72</v>
      </c>
      <c r="E148" s="42">
        <v>0.18</v>
      </c>
      <c r="F148" s="41">
        <v>1.75</v>
      </c>
      <c r="G148" s="41">
        <f t="shared" si="24"/>
        <v>138.96</v>
      </c>
      <c r="H148" s="27"/>
      <c r="I148" s="27"/>
      <c r="J148" s="47"/>
      <c r="K148" s="45"/>
      <c r="L148" s="47"/>
      <c r="M148" s="47"/>
      <c r="N148" s="47"/>
      <c r="O148" s="47"/>
      <c r="P148" s="47"/>
      <c r="Q148" s="47">
        <f>'[1]MGN Liner Weekly Avail - 16 wks'!N200+'[1]MGN Liner Weekly Avail - 16 wks'!O200+'[1]MGN Liner Weekly Avail - 16 wks'!P200</f>
        <v>1150</v>
      </c>
      <c r="R148" s="47"/>
      <c r="S148" s="47"/>
      <c r="T148" s="47"/>
      <c r="U148" s="47"/>
      <c r="V148" s="47">
        <v>1000</v>
      </c>
      <c r="W148" s="73"/>
      <c r="X148" s="64">
        <f t="shared" si="22"/>
        <v>0</v>
      </c>
      <c r="Y148" s="61"/>
      <c r="Z148" s="48">
        <f t="shared" si="23"/>
        <v>2150</v>
      </c>
    </row>
    <row r="149" spans="1:26" ht="12.75" x14ac:dyDescent="0.2">
      <c r="A149" s="32" t="s">
        <v>4</v>
      </c>
      <c r="B149" s="1" t="s">
        <v>29</v>
      </c>
      <c r="C149" s="18" t="s">
        <v>113</v>
      </c>
      <c r="D149" s="1">
        <v>72</v>
      </c>
      <c r="E149" s="42">
        <v>0.18</v>
      </c>
      <c r="F149" s="41">
        <v>1.75</v>
      </c>
      <c r="G149" s="41">
        <f t="shared" si="24"/>
        <v>138.96</v>
      </c>
      <c r="H149" s="27"/>
      <c r="I149" s="27"/>
      <c r="J149" s="47"/>
      <c r="K149" s="45"/>
      <c r="L149" s="47"/>
      <c r="M149" s="47"/>
      <c r="N149" s="47" t="s">
        <v>75</v>
      </c>
      <c r="O149" s="47"/>
      <c r="P149" s="47">
        <f>'[1]MGN Liner Weekly Avail - 16 wks'!L201+'[1]MGN Liner Weekly Avail - 16 wks'!M201</f>
        <v>712</v>
      </c>
      <c r="Q149" s="47"/>
      <c r="R149" s="47"/>
      <c r="S149" s="47">
        <v>340</v>
      </c>
      <c r="T149" s="47">
        <f>'[1]MGN Liner Weekly Avail - 16 wks'!U201+'[1]MGN Liner Weekly Avail - 16 wks'!V201</f>
        <v>712</v>
      </c>
      <c r="U149" s="47"/>
      <c r="V149" s="47"/>
      <c r="W149" s="73">
        <v>800</v>
      </c>
      <c r="X149" s="64">
        <f t="shared" si="22"/>
        <v>1400</v>
      </c>
      <c r="Y149" s="61"/>
      <c r="Z149" s="48">
        <f t="shared" si="23"/>
        <v>1764</v>
      </c>
    </row>
    <row r="150" spans="1:26" ht="12.75" x14ac:dyDescent="0.2">
      <c r="A150" s="32" t="s">
        <v>4</v>
      </c>
      <c r="B150" s="1" t="s">
        <v>29</v>
      </c>
      <c r="C150" s="18" t="s">
        <v>114</v>
      </c>
      <c r="D150" s="1">
        <v>72</v>
      </c>
      <c r="E150" s="42">
        <v>0.25</v>
      </c>
      <c r="F150" s="41">
        <v>1.72</v>
      </c>
      <c r="G150" s="41">
        <f t="shared" si="24"/>
        <v>141.84</v>
      </c>
      <c r="H150" s="27"/>
      <c r="I150" s="27"/>
      <c r="J150" s="47"/>
      <c r="K150" s="45"/>
      <c r="L150" s="47"/>
      <c r="M150" s="47"/>
      <c r="N150" s="47"/>
      <c r="O150" s="47">
        <v>2000</v>
      </c>
      <c r="P150" s="47"/>
      <c r="Q150" s="47">
        <f>'[1]MGN Liner Weekly Avail - 16 wks'!N202+'[1]MGN Liner Weekly Avail - 16 wks'!O202+'[1]MGN Liner Weekly Avail - 16 wks'!P202</f>
        <v>576</v>
      </c>
      <c r="R150" s="47" t="s">
        <v>75</v>
      </c>
      <c r="S150" s="47"/>
      <c r="T150" s="47">
        <f>'[1]MGN Liner Weekly Avail - 16 wks'!U202+'[1]MGN Liner Weekly Avail - 16 wks'!V202</f>
        <v>2000</v>
      </c>
      <c r="U150" s="47"/>
      <c r="V150" s="47"/>
      <c r="W150" s="73">
        <v>1000</v>
      </c>
      <c r="X150" s="64">
        <f t="shared" si="22"/>
        <v>1720</v>
      </c>
      <c r="Y150" s="61"/>
      <c r="Z150" s="48">
        <f t="shared" si="23"/>
        <v>4576</v>
      </c>
    </row>
    <row r="151" spans="1:26" ht="12.75" x14ac:dyDescent="0.2">
      <c r="A151" s="32" t="s">
        <v>4</v>
      </c>
      <c r="B151" s="1" t="s">
        <v>29</v>
      </c>
      <c r="C151" s="18" t="s">
        <v>115</v>
      </c>
      <c r="D151" s="1">
        <v>72</v>
      </c>
      <c r="E151" s="42">
        <v>0.18</v>
      </c>
      <c r="F151" s="41">
        <v>1.75</v>
      </c>
      <c r="G151" s="41">
        <f t="shared" si="24"/>
        <v>138.96</v>
      </c>
      <c r="H151" s="27"/>
      <c r="I151" s="27"/>
      <c r="J151" s="47"/>
      <c r="K151" s="45"/>
      <c r="L151" s="47"/>
      <c r="M151" s="47"/>
      <c r="N151" s="47"/>
      <c r="O151" s="47">
        <v>300</v>
      </c>
      <c r="P151" s="47" t="s">
        <v>75</v>
      </c>
      <c r="Q151" s="47">
        <f>900+300</f>
        <v>1200</v>
      </c>
      <c r="R151" s="47">
        <v>1700</v>
      </c>
      <c r="S151" s="47">
        <f>'[1]MGN Liner Weekly Avail - 16 wks'!S203+'[1]MGN Liner Weekly Avail - 16 wks'!T203</f>
        <v>496</v>
      </c>
      <c r="T151" s="47">
        <v>512</v>
      </c>
      <c r="U151" s="47"/>
      <c r="V151" s="47">
        <v>5600</v>
      </c>
      <c r="W151" s="73">
        <v>6300</v>
      </c>
      <c r="X151" s="64">
        <f t="shared" si="22"/>
        <v>11025</v>
      </c>
      <c r="Y151" s="61"/>
      <c r="Z151" s="48">
        <f t="shared" si="23"/>
        <v>9808</v>
      </c>
    </row>
    <row r="152" spans="1:26" ht="12.75" x14ac:dyDescent="0.2">
      <c r="A152" s="32" t="s">
        <v>4</v>
      </c>
      <c r="B152" s="1" t="s">
        <v>29</v>
      </c>
      <c r="C152" s="18" t="s">
        <v>116</v>
      </c>
      <c r="D152" s="1">
        <v>72</v>
      </c>
      <c r="E152" s="42">
        <v>0.18</v>
      </c>
      <c r="F152" s="41">
        <v>1.75</v>
      </c>
      <c r="G152" s="41">
        <f t="shared" si="24"/>
        <v>138.96</v>
      </c>
      <c r="H152" s="27"/>
      <c r="I152" s="27"/>
      <c r="J152" s="47"/>
      <c r="K152" s="45"/>
      <c r="L152" s="47"/>
      <c r="M152" s="47"/>
      <c r="N152" s="47"/>
      <c r="O152" s="47"/>
      <c r="P152" s="47">
        <v>400</v>
      </c>
      <c r="Q152" s="47">
        <v>500</v>
      </c>
      <c r="R152" s="47"/>
      <c r="S152" s="47"/>
      <c r="T152" s="47"/>
      <c r="U152" s="47"/>
      <c r="V152" s="47">
        <v>2500</v>
      </c>
      <c r="W152" s="73">
        <v>2500</v>
      </c>
      <c r="X152" s="64">
        <f t="shared" si="22"/>
        <v>4375</v>
      </c>
      <c r="Y152" s="61"/>
      <c r="Z152" s="48">
        <f t="shared" si="23"/>
        <v>3400</v>
      </c>
    </row>
    <row r="153" spans="1:26" ht="12.75" x14ac:dyDescent="0.2">
      <c r="A153" s="32" t="s">
        <v>4</v>
      </c>
      <c r="B153" s="1" t="s">
        <v>29</v>
      </c>
      <c r="C153" s="18" t="s">
        <v>117</v>
      </c>
      <c r="D153" s="1">
        <v>72</v>
      </c>
      <c r="E153" s="42"/>
      <c r="F153" s="41">
        <v>1.74</v>
      </c>
      <c r="G153" s="41">
        <f t="shared" si="24"/>
        <v>125.28</v>
      </c>
      <c r="H153" s="27"/>
      <c r="I153" s="27"/>
      <c r="J153" s="47"/>
      <c r="K153" s="45"/>
      <c r="L153" s="47"/>
      <c r="M153" s="47"/>
      <c r="N153" s="47"/>
      <c r="O153" s="47">
        <v>300</v>
      </c>
      <c r="P153" s="47"/>
      <c r="Q153" s="47">
        <v>7000</v>
      </c>
      <c r="R153" s="47">
        <v>150</v>
      </c>
      <c r="S153" s="47"/>
      <c r="T153" s="47" t="s">
        <v>75</v>
      </c>
      <c r="U153" s="47">
        <v>6300</v>
      </c>
      <c r="V153" s="47">
        <v>1700</v>
      </c>
      <c r="W153" s="73"/>
      <c r="X153" s="64">
        <f t="shared" si="22"/>
        <v>0</v>
      </c>
      <c r="Y153" s="61"/>
      <c r="Z153" s="48">
        <f t="shared" si="23"/>
        <v>15450</v>
      </c>
    </row>
    <row r="154" spans="1:26" ht="12.75" x14ac:dyDescent="0.2">
      <c r="A154" s="32" t="s">
        <v>4</v>
      </c>
      <c r="B154" s="2" t="s">
        <v>29</v>
      </c>
      <c r="C154" s="8" t="s">
        <v>40</v>
      </c>
      <c r="D154" s="9">
        <v>72</v>
      </c>
      <c r="E154" s="6"/>
      <c r="F154" s="39">
        <v>1.95</v>
      </c>
      <c r="G154" s="39">
        <f t="shared" si="24"/>
        <v>140.4</v>
      </c>
      <c r="H154" s="5"/>
      <c r="I154" s="10">
        <v>432</v>
      </c>
      <c r="J154" s="10">
        <f t="shared" si="21"/>
        <v>432</v>
      </c>
      <c r="K154" s="44"/>
      <c r="L154" s="10"/>
      <c r="M154" s="10"/>
      <c r="N154" s="10"/>
      <c r="O154" s="10"/>
      <c r="P154" s="10"/>
      <c r="Q154" s="10"/>
      <c r="R154" s="10"/>
      <c r="S154" s="10"/>
      <c r="T154" s="10"/>
      <c r="U154" s="10"/>
      <c r="V154" s="10"/>
      <c r="W154" s="70"/>
      <c r="X154" s="58">
        <f>+W154*F154</f>
        <v>0</v>
      </c>
      <c r="Y154" s="56"/>
      <c r="Z154" s="48">
        <f>SUM(J154:V154)</f>
        <v>432</v>
      </c>
    </row>
    <row r="155" spans="1:26" ht="12.75" x14ac:dyDescent="0.2">
      <c r="A155" s="32" t="s">
        <v>4</v>
      </c>
      <c r="B155" s="1" t="s">
        <v>29</v>
      </c>
      <c r="C155" s="18" t="s">
        <v>118</v>
      </c>
      <c r="D155" s="1">
        <v>72</v>
      </c>
      <c r="E155" s="42"/>
      <c r="F155" s="41">
        <v>1.75</v>
      </c>
      <c r="G155" s="41">
        <f t="shared" si="24"/>
        <v>126</v>
      </c>
      <c r="H155" s="27"/>
      <c r="I155" s="27"/>
      <c r="J155" s="47"/>
      <c r="K155" s="45"/>
      <c r="L155" s="47"/>
      <c r="M155" s="47"/>
      <c r="N155" s="47" t="s">
        <v>75</v>
      </c>
      <c r="O155" s="47" t="s">
        <v>75</v>
      </c>
      <c r="P155" s="47"/>
      <c r="Q155" s="47"/>
      <c r="R155" s="47"/>
      <c r="S155" s="47"/>
      <c r="T155" s="47"/>
      <c r="U155" s="47"/>
      <c r="V155" s="47">
        <v>1000</v>
      </c>
      <c r="W155" s="73">
        <v>950</v>
      </c>
      <c r="X155" s="64">
        <f>+F155*W155</f>
        <v>1662.5</v>
      </c>
      <c r="Y155" s="61"/>
      <c r="Z155" s="48">
        <f t="shared" ref="Z155:Z157" si="25">SUM(K155:V155)</f>
        <v>1000</v>
      </c>
    </row>
    <row r="156" spans="1:26" ht="12.75" x14ac:dyDescent="0.2">
      <c r="A156" s="32" t="s">
        <v>4</v>
      </c>
      <c r="B156" s="1" t="s">
        <v>29</v>
      </c>
      <c r="C156" s="18" t="s">
        <v>119</v>
      </c>
      <c r="D156" s="1">
        <v>72</v>
      </c>
      <c r="E156" s="42">
        <v>0.18</v>
      </c>
      <c r="F156" s="41">
        <v>1.75</v>
      </c>
      <c r="G156" s="41">
        <f t="shared" si="24"/>
        <v>138.96</v>
      </c>
      <c r="H156" s="27"/>
      <c r="I156" s="27"/>
      <c r="J156" s="47"/>
      <c r="K156" s="45"/>
      <c r="L156" s="47">
        <v>720</v>
      </c>
      <c r="M156" s="47"/>
      <c r="N156" s="47">
        <f>'[1]MGN Liner Weekly Avail - 16 wks'!F207+'[1]MGN Liner Weekly Avail - 16 wks'!G207+'[1]MGN Liner Weekly Avail - 16 wks'!H207</f>
        <v>0</v>
      </c>
      <c r="O156" s="47"/>
      <c r="P156" s="47"/>
      <c r="Q156" s="47">
        <v>1300</v>
      </c>
      <c r="R156" s="47"/>
      <c r="S156" s="47">
        <v>340</v>
      </c>
      <c r="T156" s="47">
        <f>'[1]MGN Liner Weekly Avail - 16 wks'!U207+'[1]MGN Liner Weekly Avail - 16 wks'!V207</f>
        <v>784</v>
      </c>
      <c r="U156" s="47"/>
      <c r="V156" s="47"/>
      <c r="W156" s="73">
        <v>300</v>
      </c>
      <c r="X156" s="64">
        <f>+F156*W156</f>
        <v>525</v>
      </c>
      <c r="Y156" s="61"/>
      <c r="Z156" s="48">
        <f t="shared" si="25"/>
        <v>3144</v>
      </c>
    </row>
    <row r="157" spans="1:26" ht="12.75" x14ac:dyDescent="0.2">
      <c r="A157" s="32" t="s">
        <v>4</v>
      </c>
      <c r="B157" s="1" t="s">
        <v>29</v>
      </c>
      <c r="C157" s="18" t="s">
        <v>120</v>
      </c>
      <c r="D157" s="1">
        <v>72</v>
      </c>
      <c r="E157" s="42">
        <v>0.18</v>
      </c>
      <c r="F157" s="41">
        <v>1.75</v>
      </c>
      <c r="G157" s="41">
        <f t="shared" si="24"/>
        <v>138.96</v>
      </c>
      <c r="H157" s="25"/>
      <c r="I157" s="25"/>
      <c r="J157" s="47"/>
      <c r="K157" s="45"/>
      <c r="L157" s="47"/>
      <c r="M157" s="47"/>
      <c r="N157" s="47" t="s">
        <v>75</v>
      </c>
      <c r="O157" s="47"/>
      <c r="P157" s="47">
        <v>100</v>
      </c>
      <c r="Q157" s="47"/>
      <c r="R157" s="47"/>
      <c r="S157" s="47">
        <v>512</v>
      </c>
      <c r="T157" s="47"/>
      <c r="U157" s="47"/>
      <c r="V157" s="47">
        <v>1000</v>
      </c>
      <c r="W157" s="73"/>
      <c r="X157" s="64">
        <f>+F157*W157</f>
        <v>0</v>
      </c>
      <c r="Y157" s="61"/>
      <c r="Z157" s="48">
        <f t="shared" si="25"/>
        <v>1612</v>
      </c>
    </row>
    <row r="158" spans="1:26" ht="12.75" x14ac:dyDescent="0.2">
      <c r="A158" s="32" t="s">
        <v>4</v>
      </c>
      <c r="B158" s="2" t="s">
        <v>29</v>
      </c>
      <c r="C158" s="18" t="s">
        <v>41</v>
      </c>
      <c r="D158" s="9">
        <v>72</v>
      </c>
      <c r="E158" s="6"/>
      <c r="F158" s="39">
        <v>2.0699999999999998</v>
      </c>
      <c r="G158" s="39">
        <f t="shared" si="24"/>
        <v>149.04</v>
      </c>
      <c r="H158" s="5"/>
      <c r="I158" s="10">
        <v>648</v>
      </c>
      <c r="J158" s="10">
        <f t="shared" si="21"/>
        <v>648</v>
      </c>
      <c r="K158" s="44">
        <v>720</v>
      </c>
      <c r="L158" s="10">
        <v>0</v>
      </c>
      <c r="M158" s="10">
        <v>5040</v>
      </c>
      <c r="N158" s="10"/>
      <c r="O158" s="10"/>
      <c r="P158" s="10"/>
      <c r="Q158" s="10"/>
      <c r="R158" s="10"/>
      <c r="S158" s="10">
        <v>5040</v>
      </c>
      <c r="T158" s="10"/>
      <c r="U158" s="10"/>
      <c r="V158" s="10"/>
      <c r="W158" s="70"/>
      <c r="X158" s="58">
        <f t="shared" ref="X158:X169" si="26">+W158*F158</f>
        <v>0</v>
      </c>
      <c r="Y158" s="56"/>
      <c r="Z158" s="48">
        <f t="shared" ref="Z158:Z169" si="27">SUM(J158:V158)</f>
        <v>11448</v>
      </c>
    </row>
    <row r="159" spans="1:26" ht="12.75" x14ac:dyDescent="0.2">
      <c r="A159" s="32" t="s">
        <v>4</v>
      </c>
      <c r="B159" s="2" t="s">
        <v>29</v>
      </c>
      <c r="C159" s="18" t="s">
        <v>42</v>
      </c>
      <c r="D159" s="9">
        <v>72</v>
      </c>
      <c r="E159" s="6"/>
      <c r="F159" s="39">
        <v>2.0699999999999998</v>
      </c>
      <c r="G159" s="39">
        <f t="shared" si="24"/>
        <v>149.04</v>
      </c>
      <c r="H159" s="5"/>
      <c r="I159" s="10">
        <v>648</v>
      </c>
      <c r="J159" s="10">
        <f t="shared" si="21"/>
        <v>648</v>
      </c>
      <c r="K159" s="44">
        <v>720</v>
      </c>
      <c r="L159" s="10">
        <v>0</v>
      </c>
      <c r="M159" s="10">
        <v>5040</v>
      </c>
      <c r="N159" s="10"/>
      <c r="O159" s="10"/>
      <c r="P159" s="10"/>
      <c r="Q159" s="10"/>
      <c r="R159" s="10"/>
      <c r="S159" s="10">
        <v>5040</v>
      </c>
      <c r="T159" s="10"/>
      <c r="U159" s="10"/>
      <c r="V159" s="10"/>
      <c r="W159" s="70"/>
      <c r="X159" s="58">
        <f t="shared" si="26"/>
        <v>0</v>
      </c>
      <c r="Y159" s="56"/>
      <c r="Z159" s="48">
        <f t="shared" si="27"/>
        <v>11448</v>
      </c>
    </row>
    <row r="160" spans="1:26" ht="12.75" x14ac:dyDescent="0.2">
      <c r="A160" s="32" t="s">
        <v>4</v>
      </c>
      <c r="B160" s="2" t="s">
        <v>29</v>
      </c>
      <c r="C160" s="18" t="s">
        <v>43</v>
      </c>
      <c r="D160" s="9">
        <v>72</v>
      </c>
      <c r="E160" s="6"/>
      <c r="F160" s="39">
        <v>2.0699999999999998</v>
      </c>
      <c r="G160" s="39">
        <f t="shared" si="24"/>
        <v>149.04</v>
      </c>
      <c r="H160" s="5"/>
      <c r="I160" s="10">
        <v>648</v>
      </c>
      <c r="J160" s="10">
        <f t="shared" si="21"/>
        <v>648</v>
      </c>
      <c r="K160" s="44">
        <v>720</v>
      </c>
      <c r="L160" s="10">
        <v>0</v>
      </c>
      <c r="M160" s="10">
        <v>5040</v>
      </c>
      <c r="N160" s="10"/>
      <c r="O160" s="10"/>
      <c r="P160" s="10"/>
      <c r="Q160" s="10"/>
      <c r="R160" s="10"/>
      <c r="S160" s="10">
        <v>5040</v>
      </c>
      <c r="T160" s="10"/>
      <c r="U160" s="10"/>
      <c r="V160" s="10"/>
      <c r="W160" s="70"/>
      <c r="X160" s="58">
        <f t="shared" si="26"/>
        <v>0</v>
      </c>
      <c r="Y160" s="56"/>
      <c r="Z160" s="48">
        <f t="shared" si="27"/>
        <v>11448</v>
      </c>
    </row>
    <row r="161" spans="1:26" ht="12.75" x14ac:dyDescent="0.2">
      <c r="A161" s="32" t="s">
        <v>4</v>
      </c>
      <c r="B161" s="2" t="s">
        <v>29</v>
      </c>
      <c r="C161" s="18" t="s">
        <v>44</v>
      </c>
      <c r="D161" s="9">
        <v>72</v>
      </c>
      <c r="E161" s="6"/>
      <c r="F161" s="39">
        <v>2.0699999999999998</v>
      </c>
      <c r="G161" s="39">
        <f t="shared" si="24"/>
        <v>149.04</v>
      </c>
      <c r="H161" s="5"/>
      <c r="I161" s="10">
        <v>648</v>
      </c>
      <c r="J161" s="10">
        <f t="shared" si="21"/>
        <v>648</v>
      </c>
      <c r="K161" s="44">
        <v>432</v>
      </c>
      <c r="L161" s="10">
        <v>0</v>
      </c>
      <c r="M161" s="10">
        <v>5040</v>
      </c>
      <c r="N161" s="10"/>
      <c r="O161" s="10"/>
      <c r="P161" s="10"/>
      <c r="Q161" s="10"/>
      <c r="R161" s="10"/>
      <c r="S161" s="10">
        <v>5040</v>
      </c>
      <c r="T161" s="10"/>
      <c r="U161" s="10"/>
      <c r="V161" s="10"/>
      <c r="W161" s="70"/>
      <c r="X161" s="58">
        <f t="shared" si="26"/>
        <v>0</v>
      </c>
      <c r="Y161" s="56"/>
      <c r="Z161" s="48">
        <f t="shared" si="27"/>
        <v>11160</v>
      </c>
    </row>
    <row r="162" spans="1:26" ht="12.75" x14ac:dyDescent="0.2">
      <c r="A162" s="32" t="s">
        <v>4</v>
      </c>
      <c r="B162" s="2" t="s">
        <v>29</v>
      </c>
      <c r="C162" s="21" t="s">
        <v>45</v>
      </c>
      <c r="D162" s="9">
        <v>72</v>
      </c>
      <c r="E162" s="6"/>
      <c r="F162" s="39">
        <v>2.0699999999999998</v>
      </c>
      <c r="G162" s="39">
        <f t="shared" si="24"/>
        <v>149.04</v>
      </c>
      <c r="H162" s="5"/>
      <c r="I162" s="10">
        <v>648</v>
      </c>
      <c r="J162" s="10">
        <f t="shared" si="21"/>
        <v>648</v>
      </c>
      <c r="K162" s="44">
        <v>720</v>
      </c>
      <c r="L162" s="10">
        <v>0</v>
      </c>
      <c r="M162" s="10">
        <v>5040</v>
      </c>
      <c r="N162" s="10"/>
      <c r="O162" s="10"/>
      <c r="P162" s="10"/>
      <c r="Q162" s="10"/>
      <c r="R162" s="10"/>
      <c r="S162" s="10">
        <v>5040</v>
      </c>
      <c r="T162" s="10"/>
      <c r="U162" s="10"/>
      <c r="V162" s="10"/>
      <c r="W162" s="70"/>
      <c r="X162" s="58">
        <f t="shared" si="26"/>
        <v>0</v>
      </c>
      <c r="Y162" s="56"/>
      <c r="Z162" s="48">
        <f t="shared" si="27"/>
        <v>11448</v>
      </c>
    </row>
    <row r="163" spans="1:26" ht="12.75" x14ac:dyDescent="0.2">
      <c r="A163" s="32" t="s">
        <v>4</v>
      </c>
      <c r="B163" s="2" t="s">
        <v>29</v>
      </c>
      <c r="C163" s="22" t="s">
        <v>46</v>
      </c>
      <c r="D163" s="9">
        <v>72</v>
      </c>
      <c r="E163" s="6"/>
      <c r="F163" s="39">
        <v>2.0699999999999998</v>
      </c>
      <c r="G163" s="39">
        <f t="shared" si="24"/>
        <v>149.04</v>
      </c>
      <c r="H163" s="5"/>
      <c r="I163" s="10">
        <v>648</v>
      </c>
      <c r="J163" s="10">
        <f t="shared" si="21"/>
        <v>648</v>
      </c>
      <c r="K163" s="44">
        <v>720</v>
      </c>
      <c r="L163" s="10">
        <v>0</v>
      </c>
      <c r="M163" s="10">
        <v>5040</v>
      </c>
      <c r="N163" s="10"/>
      <c r="O163" s="10"/>
      <c r="P163" s="10"/>
      <c r="Q163" s="10"/>
      <c r="R163" s="10"/>
      <c r="S163" s="10">
        <v>5040</v>
      </c>
      <c r="T163" s="10"/>
      <c r="U163" s="10"/>
      <c r="V163" s="10"/>
      <c r="W163" s="70"/>
      <c r="X163" s="58">
        <f t="shared" si="26"/>
        <v>0</v>
      </c>
      <c r="Y163" s="56"/>
      <c r="Z163" s="48">
        <f t="shared" si="27"/>
        <v>11448</v>
      </c>
    </row>
    <row r="164" spans="1:26" ht="12.75" x14ac:dyDescent="0.2">
      <c r="A164" s="32" t="s">
        <v>4</v>
      </c>
      <c r="B164" s="2" t="s">
        <v>29</v>
      </c>
      <c r="C164" s="21" t="s">
        <v>47</v>
      </c>
      <c r="D164" s="9">
        <v>72</v>
      </c>
      <c r="E164" s="6"/>
      <c r="F164" s="39">
        <v>2.0699999999999998</v>
      </c>
      <c r="G164" s="39">
        <f t="shared" si="24"/>
        <v>149.04</v>
      </c>
      <c r="H164" s="5"/>
      <c r="I164" s="10">
        <v>648</v>
      </c>
      <c r="J164" s="10">
        <f t="shared" si="21"/>
        <v>648</v>
      </c>
      <c r="K164" s="44">
        <v>0</v>
      </c>
      <c r="L164" s="10">
        <v>0</v>
      </c>
      <c r="M164" s="10">
        <v>5040</v>
      </c>
      <c r="N164" s="10"/>
      <c r="O164" s="10"/>
      <c r="P164" s="10"/>
      <c r="Q164" s="10"/>
      <c r="R164" s="10"/>
      <c r="S164" s="10">
        <v>5040</v>
      </c>
      <c r="T164" s="10"/>
      <c r="U164" s="10"/>
      <c r="V164" s="10"/>
      <c r="W164" s="70"/>
      <c r="X164" s="58">
        <f t="shared" si="26"/>
        <v>0</v>
      </c>
      <c r="Y164" s="56"/>
      <c r="Z164" s="48">
        <f t="shared" si="27"/>
        <v>10728</v>
      </c>
    </row>
    <row r="165" spans="1:26" ht="12.75" x14ac:dyDescent="0.2">
      <c r="A165" s="32" t="s">
        <v>4</v>
      </c>
      <c r="B165" s="2" t="s">
        <v>29</v>
      </c>
      <c r="C165" s="21" t="s">
        <v>48</v>
      </c>
      <c r="D165" s="9">
        <v>72</v>
      </c>
      <c r="E165" s="6"/>
      <c r="F165" s="39">
        <v>2.0699999999999998</v>
      </c>
      <c r="G165" s="39">
        <f t="shared" si="24"/>
        <v>149.04</v>
      </c>
      <c r="H165" s="5"/>
      <c r="I165" s="10">
        <v>648</v>
      </c>
      <c r="J165" s="10">
        <f t="shared" si="21"/>
        <v>648</v>
      </c>
      <c r="K165" s="44">
        <v>720</v>
      </c>
      <c r="L165" s="10">
        <v>0</v>
      </c>
      <c r="M165" s="10">
        <v>5040</v>
      </c>
      <c r="N165" s="10"/>
      <c r="O165" s="10"/>
      <c r="P165" s="10"/>
      <c r="Q165" s="10"/>
      <c r="R165" s="10"/>
      <c r="S165" s="10">
        <v>5040</v>
      </c>
      <c r="T165" s="10"/>
      <c r="U165" s="10"/>
      <c r="V165" s="10"/>
      <c r="W165" s="70"/>
      <c r="X165" s="58">
        <f t="shared" si="26"/>
        <v>0</v>
      </c>
      <c r="Y165" s="56"/>
      <c r="Z165" s="48">
        <f t="shared" si="27"/>
        <v>11448</v>
      </c>
    </row>
    <row r="166" spans="1:26" ht="12.75" x14ac:dyDescent="0.2">
      <c r="A166" s="32" t="s">
        <v>4</v>
      </c>
      <c r="B166" s="2" t="s">
        <v>29</v>
      </c>
      <c r="C166" s="21" t="s">
        <v>49</v>
      </c>
      <c r="D166" s="9">
        <v>72</v>
      </c>
      <c r="E166" s="6"/>
      <c r="F166" s="39">
        <v>2.0699999999999998</v>
      </c>
      <c r="G166" s="39">
        <f t="shared" si="24"/>
        <v>149.04</v>
      </c>
      <c r="H166" s="5"/>
      <c r="I166" s="10">
        <v>648</v>
      </c>
      <c r="J166" s="10">
        <f t="shared" si="21"/>
        <v>648</v>
      </c>
      <c r="K166" s="44">
        <v>720</v>
      </c>
      <c r="L166" s="10">
        <v>0</v>
      </c>
      <c r="M166" s="10">
        <v>5040</v>
      </c>
      <c r="N166" s="10"/>
      <c r="O166" s="10"/>
      <c r="P166" s="10"/>
      <c r="Q166" s="10"/>
      <c r="R166" s="10"/>
      <c r="S166" s="10">
        <v>5040</v>
      </c>
      <c r="T166" s="10"/>
      <c r="U166" s="10"/>
      <c r="V166" s="10"/>
      <c r="W166" s="70"/>
      <c r="X166" s="58">
        <f t="shared" si="26"/>
        <v>0</v>
      </c>
      <c r="Y166" s="56"/>
      <c r="Z166" s="48">
        <f t="shared" si="27"/>
        <v>11448</v>
      </c>
    </row>
    <row r="167" spans="1:26" ht="12.75" x14ac:dyDescent="0.2">
      <c r="A167" s="32" t="s">
        <v>4</v>
      </c>
      <c r="B167" s="2" t="s">
        <v>29</v>
      </c>
      <c r="C167" s="21" t="s">
        <v>50</v>
      </c>
      <c r="D167" s="9">
        <v>72</v>
      </c>
      <c r="E167" s="6"/>
      <c r="F167" s="39">
        <v>2.0699999999999998</v>
      </c>
      <c r="G167" s="39">
        <f t="shared" si="24"/>
        <v>149.04</v>
      </c>
      <c r="H167" s="5"/>
      <c r="I167" s="10">
        <v>648</v>
      </c>
      <c r="J167" s="10">
        <f t="shared" si="21"/>
        <v>648</v>
      </c>
      <c r="K167" s="44">
        <v>864</v>
      </c>
      <c r="L167" s="10">
        <v>0</v>
      </c>
      <c r="M167" s="10">
        <v>5040</v>
      </c>
      <c r="N167" s="10"/>
      <c r="O167" s="10"/>
      <c r="P167" s="10"/>
      <c r="Q167" s="10"/>
      <c r="R167" s="10"/>
      <c r="S167" s="10">
        <v>5040</v>
      </c>
      <c r="T167" s="10"/>
      <c r="U167" s="10"/>
      <c r="V167" s="10"/>
      <c r="W167" s="70"/>
      <c r="X167" s="58">
        <f t="shared" si="26"/>
        <v>0</v>
      </c>
      <c r="Y167" s="56"/>
      <c r="Z167" s="48">
        <f t="shared" si="27"/>
        <v>11592</v>
      </c>
    </row>
    <row r="168" spans="1:26" ht="12.75" x14ac:dyDescent="0.2">
      <c r="A168" s="32" t="s">
        <v>4</v>
      </c>
      <c r="B168" s="2" t="s">
        <v>29</v>
      </c>
      <c r="C168" s="21" t="s">
        <v>51</v>
      </c>
      <c r="D168" s="9">
        <v>72</v>
      </c>
      <c r="E168" s="6"/>
      <c r="F168" s="39">
        <v>2.0699999999999998</v>
      </c>
      <c r="G168" s="39">
        <f t="shared" si="24"/>
        <v>149.04</v>
      </c>
      <c r="H168" s="5"/>
      <c r="I168" s="10">
        <v>648</v>
      </c>
      <c r="J168" s="10">
        <f t="shared" si="21"/>
        <v>648</v>
      </c>
      <c r="K168" s="44">
        <v>720</v>
      </c>
      <c r="L168" s="10">
        <v>0</v>
      </c>
      <c r="M168" s="10">
        <v>5040</v>
      </c>
      <c r="N168" s="10"/>
      <c r="O168" s="10"/>
      <c r="P168" s="10"/>
      <c r="Q168" s="10"/>
      <c r="R168" s="10"/>
      <c r="S168" s="10">
        <v>5040</v>
      </c>
      <c r="T168" s="10"/>
      <c r="U168" s="10"/>
      <c r="V168" s="10"/>
      <c r="W168" s="70"/>
      <c r="X168" s="58">
        <f t="shared" si="26"/>
        <v>0</v>
      </c>
      <c r="Y168" s="56"/>
      <c r="Z168" s="48">
        <f t="shared" si="27"/>
        <v>11448</v>
      </c>
    </row>
    <row r="169" spans="1:26" ht="12.75" x14ac:dyDescent="0.2">
      <c r="A169" s="32" t="s">
        <v>4</v>
      </c>
      <c r="B169" s="2" t="s">
        <v>33</v>
      </c>
      <c r="C169" s="8" t="s">
        <v>52</v>
      </c>
      <c r="D169" s="9">
        <v>72</v>
      </c>
      <c r="E169" s="6"/>
      <c r="F169" s="39">
        <v>1.25</v>
      </c>
      <c r="G169" s="39">
        <f t="shared" si="24"/>
        <v>90</v>
      </c>
      <c r="H169" s="5"/>
      <c r="I169" s="10"/>
      <c r="J169" s="10"/>
      <c r="K169" s="44"/>
      <c r="L169" s="10"/>
      <c r="M169" s="10"/>
      <c r="N169" s="10">
        <v>5040</v>
      </c>
      <c r="O169" s="10"/>
      <c r="P169" s="10"/>
      <c r="Q169" s="10">
        <v>5000</v>
      </c>
      <c r="R169" s="10">
        <v>5000</v>
      </c>
      <c r="S169" s="10">
        <v>10000</v>
      </c>
      <c r="T169" s="10">
        <v>10000</v>
      </c>
      <c r="U169" s="10">
        <v>10000</v>
      </c>
      <c r="V169" s="34">
        <v>10000</v>
      </c>
      <c r="W169" s="70"/>
      <c r="X169" s="58">
        <f t="shared" si="26"/>
        <v>0</v>
      </c>
      <c r="Y169" s="56"/>
      <c r="Z169" s="48">
        <f t="shared" si="27"/>
        <v>55040</v>
      </c>
    </row>
    <row r="170" spans="1:26" ht="12.75" x14ac:dyDescent="0.2">
      <c r="A170" s="32" t="s">
        <v>4</v>
      </c>
      <c r="B170" s="1" t="s">
        <v>29</v>
      </c>
      <c r="C170" s="18" t="s">
        <v>121</v>
      </c>
      <c r="D170" s="1">
        <v>72</v>
      </c>
      <c r="E170" s="42"/>
      <c r="F170" s="41">
        <v>1.8</v>
      </c>
      <c r="G170" s="41">
        <f t="shared" si="24"/>
        <v>129.6</v>
      </c>
      <c r="H170" s="25"/>
      <c r="I170" s="25"/>
      <c r="J170" s="27"/>
      <c r="K170" s="45"/>
      <c r="L170" s="47"/>
      <c r="M170" s="47"/>
      <c r="N170" s="47" t="s">
        <v>75</v>
      </c>
      <c r="O170" s="47"/>
      <c r="P170" s="47"/>
      <c r="Q170" s="47"/>
      <c r="R170" s="47"/>
      <c r="S170" s="47"/>
      <c r="T170" s="47"/>
      <c r="U170" s="47"/>
      <c r="V170" s="47"/>
      <c r="W170" s="73"/>
      <c r="X170" s="64">
        <f>+F170*W170</f>
        <v>0</v>
      </c>
      <c r="Y170" s="61"/>
      <c r="Z170" s="48">
        <f t="shared" ref="Z170:Z172" si="28">SUM(K170:V170)</f>
        <v>0</v>
      </c>
    </row>
    <row r="171" spans="1:26" ht="12.75" x14ac:dyDescent="0.2">
      <c r="A171" s="32" t="s">
        <v>4</v>
      </c>
      <c r="B171" s="1" t="s">
        <v>29</v>
      </c>
      <c r="C171" s="18" t="s">
        <v>122</v>
      </c>
      <c r="D171" s="1">
        <v>72</v>
      </c>
      <c r="E171" s="42"/>
      <c r="F171" s="41">
        <v>1.8</v>
      </c>
      <c r="G171" s="41">
        <f t="shared" si="24"/>
        <v>129.6</v>
      </c>
      <c r="H171" s="25"/>
      <c r="I171" s="25"/>
      <c r="J171" s="27"/>
      <c r="K171" s="45"/>
      <c r="L171" s="47"/>
      <c r="M171" s="47"/>
      <c r="N171" s="47" t="s">
        <v>75</v>
      </c>
      <c r="O171" s="47"/>
      <c r="P171" s="47"/>
      <c r="Q171" s="47"/>
      <c r="R171" s="47"/>
      <c r="S171" s="47"/>
      <c r="T171" s="47"/>
      <c r="U171" s="47"/>
      <c r="V171" s="47"/>
      <c r="W171" s="73"/>
      <c r="X171" s="64">
        <f>+F171*W171</f>
        <v>0</v>
      </c>
      <c r="Y171" s="61"/>
      <c r="Z171" s="48">
        <f t="shared" si="28"/>
        <v>0</v>
      </c>
    </row>
    <row r="172" spans="1:26" ht="12.75" x14ac:dyDescent="0.2">
      <c r="A172" s="32" t="s">
        <v>4</v>
      </c>
      <c r="B172" s="1" t="s">
        <v>29</v>
      </c>
      <c r="C172" s="18" t="s">
        <v>123</v>
      </c>
      <c r="D172" s="1">
        <v>72</v>
      </c>
      <c r="E172" s="42"/>
      <c r="F172" s="41">
        <v>1.8</v>
      </c>
      <c r="G172" s="41">
        <f t="shared" si="24"/>
        <v>129.6</v>
      </c>
      <c r="H172" s="25"/>
      <c r="I172" s="25"/>
      <c r="J172" s="27"/>
      <c r="K172" s="45"/>
      <c r="L172" s="47"/>
      <c r="M172" s="47"/>
      <c r="N172" s="47">
        <f>'[1]MGN Liner Weekly Avail - 16 wks'!F215+'[1]MGN Liner Weekly Avail - 16 wks'!G215+'[1]MGN Liner Weekly Avail - 16 wks'!H215</f>
        <v>0</v>
      </c>
      <c r="O172" s="47"/>
      <c r="P172" s="47"/>
      <c r="Q172" s="47"/>
      <c r="R172" s="47"/>
      <c r="S172" s="47"/>
      <c r="T172" s="47"/>
      <c r="U172" s="47">
        <f>'[1]MGN Liner Weekly Avail - 16 wks'!W215+'[1]MGN Liner Weekly Avail - 16 wks'!X215</f>
        <v>500</v>
      </c>
      <c r="V172" s="47"/>
      <c r="W172" s="73"/>
      <c r="X172" s="64">
        <f>+F172*W172</f>
        <v>0</v>
      </c>
      <c r="Y172" s="61"/>
      <c r="Z172" s="48">
        <f t="shared" si="28"/>
        <v>500</v>
      </c>
    </row>
    <row r="173" spans="1:26" ht="12.75" x14ac:dyDescent="0.2">
      <c r="A173" s="32" t="s">
        <v>4</v>
      </c>
      <c r="B173" s="1" t="s">
        <v>29</v>
      </c>
      <c r="C173" s="18" t="s">
        <v>124</v>
      </c>
      <c r="D173" s="1">
        <v>72</v>
      </c>
      <c r="E173" s="24"/>
      <c r="F173" s="39">
        <v>1.5</v>
      </c>
      <c r="G173" s="39">
        <f t="shared" si="24"/>
        <v>108</v>
      </c>
      <c r="H173" s="25"/>
      <c r="I173" s="25"/>
      <c r="J173" s="25"/>
      <c r="K173" s="45"/>
      <c r="L173" s="25"/>
      <c r="M173" s="25"/>
      <c r="N173" s="25">
        <v>5000</v>
      </c>
      <c r="O173" s="25">
        <v>5000</v>
      </c>
      <c r="P173" s="25">
        <v>5000</v>
      </c>
      <c r="Q173" s="25">
        <v>5000</v>
      </c>
      <c r="R173" s="25">
        <v>5000</v>
      </c>
      <c r="S173" s="25">
        <v>5000</v>
      </c>
      <c r="T173" s="25">
        <v>5000</v>
      </c>
      <c r="U173" s="25">
        <v>5000</v>
      </c>
      <c r="V173" s="25">
        <v>5000</v>
      </c>
      <c r="W173" s="70"/>
      <c r="X173" s="59">
        <f>+F173*W173</f>
        <v>0</v>
      </c>
      <c r="Y173" s="57"/>
      <c r="Z173" s="48">
        <f>SUM(J173:V173)</f>
        <v>45000</v>
      </c>
    </row>
    <row r="174" spans="1:26" ht="12.75" x14ac:dyDescent="0.2">
      <c r="A174" s="32" t="s">
        <v>4</v>
      </c>
      <c r="B174" s="1" t="s">
        <v>29</v>
      </c>
      <c r="C174" s="18" t="s">
        <v>125</v>
      </c>
      <c r="D174" s="1">
        <v>72</v>
      </c>
      <c r="E174" s="42">
        <v>0.25</v>
      </c>
      <c r="F174" s="41">
        <v>1.77</v>
      </c>
      <c r="G174" s="41">
        <f t="shared" si="24"/>
        <v>145.44</v>
      </c>
      <c r="H174" s="25"/>
      <c r="I174" s="25"/>
      <c r="J174" s="27"/>
      <c r="K174" s="45"/>
      <c r="L174" s="47"/>
      <c r="M174" s="47"/>
      <c r="N174" s="47">
        <f>'[1]MGN Liner Weekly Avail - 16 wks'!F224+'[1]MGN Liner Weekly Avail - 16 wks'!G224+'[1]MGN Liner Weekly Avail - 16 wks'!H224</f>
        <v>0</v>
      </c>
      <c r="O174" s="47"/>
      <c r="P174" s="47"/>
      <c r="Q174" s="47"/>
      <c r="R174" s="47">
        <f>'[1]MGN Liner Weekly Avail - 16 wks'!Q224+'[1]MGN Liner Weekly Avail - 16 wks'!R224</f>
        <v>2500</v>
      </c>
      <c r="S174" s="47"/>
      <c r="T174" s="47"/>
      <c r="U174" s="47">
        <f>'[1]MGN Liner Weekly Avail - 16 wks'!W224+'[1]MGN Liner Weekly Avail - 16 wks'!X224</f>
        <v>10000</v>
      </c>
      <c r="V174" s="47">
        <v>10000</v>
      </c>
      <c r="W174" s="73">
        <v>5000</v>
      </c>
      <c r="X174" s="64">
        <f>+F174*W174</f>
        <v>8850</v>
      </c>
      <c r="Y174" s="61"/>
      <c r="Z174" s="48">
        <f>SUM(K174:V174)</f>
        <v>22500</v>
      </c>
    </row>
    <row r="175" spans="1:26" ht="12.75" x14ac:dyDescent="0.2">
      <c r="A175" s="32" t="s">
        <v>4</v>
      </c>
      <c r="B175" s="2" t="s">
        <v>33</v>
      </c>
      <c r="C175" s="8" t="s">
        <v>53</v>
      </c>
      <c r="D175" s="9">
        <v>72</v>
      </c>
      <c r="E175" s="6"/>
      <c r="F175" s="39">
        <v>1.25</v>
      </c>
      <c r="G175" s="39">
        <f t="shared" si="24"/>
        <v>90</v>
      </c>
      <c r="H175" s="5">
        <v>2016</v>
      </c>
      <c r="I175" s="10"/>
      <c r="J175" s="10">
        <v>2016</v>
      </c>
      <c r="K175" s="44"/>
      <c r="L175" s="10">
        <v>2016</v>
      </c>
      <c r="M175" s="10"/>
      <c r="N175" s="10">
        <v>3718</v>
      </c>
      <c r="O175" s="10"/>
      <c r="P175" s="10">
        <v>2052</v>
      </c>
      <c r="Q175" s="10"/>
      <c r="R175" s="10">
        <v>4406</v>
      </c>
      <c r="S175" s="10">
        <v>4053</v>
      </c>
      <c r="T175" s="10">
        <v>2086</v>
      </c>
      <c r="U175" s="10">
        <v>3729</v>
      </c>
      <c r="V175" s="10">
        <v>1919</v>
      </c>
      <c r="W175" s="70"/>
      <c r="X175" s="58">
        <f>+W175*F175</f>
        <v>0</v>
      </c>
      <c r="Y175" s="56"/>
      <c r="Z175" s="48">
        <f t="shared" ref="Z175:Z217" si="29">SUM(J175:V175)</f>
        <v>25995</v>
      </c>
    </row>
    <row r="176" spans="1:26" ht="12.75" x14ac:dyDescent="0.2">
      <c r="A176" s="32" t="s">
        <v>4</v>
      </c>
      <c r="B176" s="2" t="s">
        <v>33</v>
      </c>
      <c r="C176" s="8" t="s">
        <v>53</v>
      </c>
      <c r="D176" s="9">
        <v>24</v>
      </c>
      <c r="E176" s="6"/>
      <c r="F176" s="39">
        <v>1.85</v>
      </c>
      <c r="G176" s="39">
        <f t="shared" si="24"/>
        <v>44.400000000000006</v>
      </c>
      <c r="H176" s="5"/>
      <c r="I176" s="10">
        <v>240</v>
      </c>
      <c r="J176" s="10">
        <f t="shared" ref="J176:J197" si="30">I176</f>
        <v>240</v>
      </c>
      <c r="K176" s="44"/>
      <c r="L176" s="10"/>
      <c r="M176" s="10"/>
      <c r="N176" s="10"/>
      <c r="O176" s="10"/>
      <c r="P176" s="10"/>
      <c r="Q176" s="10"/>
      <c r="R176" s="10"/>
      <c r="S176" s="10"/>
      <c r="T176" s="10"/>
      <c r="U176" s="10"/>
      <c r="V176" s="10"/>
      <c r="W176" s="70"/>
      <c r="X176" s="58">
        <f>+W176*F176</f>
        <v>0</v>
      </c>
      <c r="Y176" s="56"/>
      <c r="Z176" s="48">
        <f t="shared" si="29"/>
        <v>240</v>
      </c>
    </row>
    <row r="177" spans="1:26" ht="12.75" x14ac:dyDescent="0.2">
      <c r="A177" s="32" t="s">
        <v>4</v>
      </c>
      <c r="B177" s="2" t="s">
        <v>33</v>
      </c>
      <c r="C177" s="8" t="s">
        <v>54</v>
      </c>
      <c r="D177" s="9" t="s">
        <v>18</v>
      </c>
      <c r="E177" s="6"/>
      <c r="F177" s="39">
        <v>1</v>
      </c>
      <c r="G177" s="39">
        <f t="shared" si="24"/>
        <v>0</v>
      </c>
      <c r="H177" s="5"/>
      <c r="I177" s="10">
        <v>5000</v>
      </c>
      <c r="J177" s="10">
        <f t="shared" si="30"/>
        <v>5000</v>
      </c>
      <c r="K177" s="44"/>
      <c r="L177" s="10"/>
      <c r="M177" s="10"/>
      <c r="N177" s="10"/>
      <c r="O177" s="10"/>
      <c r="P177" s="10"/>
      <c r="Q177" s="10"/>
      <c r="R177" s="10"/>
      <c r="S177" s="10"/>
      <c r="T177" s="10"/>
      <c r="U177" s="10"/>
      <c r="V177" s="10"/>
      <c r="W177" s="70"/>
      <c r="X177" s="58">
        <f>+W177*F177</f>
        <v>0</v>
      </c>
      <c r="Y177" s="56"/>
      <c r="Z177" s="48">
        <f t="shared" si="29"/>
        <v>5000</v>
      </c>
    </row>
    <row r="178" spans="1:26" ht="12.75" x14ac:dyDescent="0.2">
      <c r="A178" s="32" t="s">
        <v>4</v>
      </c>
      <c r="B178" s="1" t="s">
        <v>31</v>
      </c>
      <c r="C178" s="18" t="s">
        <v>126</v>
      </c>
      <c r="D178" s="1">
        <v>72</v>
      </c>
      <c r="E178" s="24"/>
      <c r="F178" s="39">
        <v>1.5</v>
      </c>
      <c r="G178" s="39">
        <f t="shared" si="24"/>
        <v>108</v>
      </c>
      <c r="H178" s="25"/>
      <c r="I178" s="25"/>
      <c r="J178" s="10"/>
      <c r="K178" s="45"/>
      <c r="L178" s="25"/>
      <c r="M178" s="25"/>
      <c r="N178" s="25"/>
      <c r="O178" s="25"/>
      <c r="P178" s="25"/>
      <c r="Q178" s="25">
        <v>5000</v>
      </c>
      <c r="R178" s="25">
        <v>5000</v>
      </c>
      <c r="S178" s="25">
        <v>5000</v>
      </c>
      <c r="T178" s="25">
        <v>5000</v>
      </c>
      <c r="U178" s="25">
        <v>5000</v>
      </c>
      <c r="V178" s="25">
        <v>5000</v>
      </c>
      <c r="W178" s="70"/>
      <c r="X178" s="59">
        <f>+F178*W178</f>
        <v>0</v>
      </c>
      <c r="Y178" s="57"/>
      <c r="Z178" s="48">
        <f t="shared" si="29"/>
        <v>30000</v>
      </c>
    </row>
    <row r="179" spans="1:26" ht="12.75" x14ac:dyDescent="0.2">
      <c r="A179" s="32" t="s">
        <v>4</v>
      </c>
      <c r="B179" s="1" t="s">
        <v>31</v>
      </c>
      <c r="C179" s="18" t="s">
        <v>126</v>
      </c>
      <c r="D179" s="1" t="s">
        <v>18</v>
      </c>
      <c r="E179" s="24"/>
      <c r="F179" s="39">
        <v>0.7</v>
      </c>
      <c r="G179" s="39">
        <f t="shared" si="24"/>
        <v>0</v>
      </c>
      <c r="H179" s="25"/>
      <c r="I179" s="25"/>
      <c r="J179" s="10"/>
      <c r="K179" s="45"/>
      <c r="L179" s="25"/>
      <c r="M179" s="25"/>
      <c r="N179" s="25"/>
      <c r="O179" s="25"/>
      <c r="P179" s="25"/>
      <c r="Q179" s="25">
        <v>5000</v>
      </c>
      <c r="R179" s="25">
        <v>5000</v>
      </c>
      <c r="S179" s="25">
        <v>5000</v>
      </c>
      <c r="T179" s="25">
        <v>5000</v>
      </c>
      <c r="U179" s="25">
        <v>5000</v>
      </c>
      <c r="V179" s="25">
        <v>5000</v>
      </c>
      <c r="W179" s="70"/>
      <c r="X179" s="58" t="e">
        <f>+W179*#REF!</f>
        <v>#REF!</v>
      </c>
      <c r="Y179" s="56"/>
      <c r="Z179" s="48">
        <f t="shared" si="29"/>
        <v>30000</v>
      </c>
    </row>
    <row r="180" spans="1:26" ht="12.75" x14ac:dyDescent="0.2">
      <c r="A180" s="32" t="s">
        <v>4</v>
      </c>
      <c r="B180" s="2" t="s">
        <v>31</v>
      </c>
      <c r="C180" s="12" t="s">
        <v>127</v>
      </c>
      <c r="D180" s="9">
        <v>72</v>
      </c>
      <c r="E180" s="6"/>
      <c r="F180" s="39">
        <v>1.7</v>
      </c>
      <c r="G180" s="39">
        <f t="shared" si="24"/>
        <v>122.39999999999999</v>
      </c>
      <c r="H180" s="5"/>
      <c r="I180" s="10"/>
      <c r="J180" s="10"/>
      <c r="K180" s="44"/>
      <c r="L180" s="10"/>
      <c r="M180" s="10"/>
      <c r="N180" s="10">
        <v>10000</v>
      </c>
      <c r="O180" s="10">
        <v>50000</v>
      </c>
      <c r="P180" s="10">
        <v>50000</v>
      </c>
      <c r="Q180" s="10">
        <v>50000</v>
      </c>
      <c r="R180" s="10">
        <v>50000</v>
      </c>
      <c r="S180" s="10">
        <v>50000</v>
      </c>
      <c r="T180" s="10">
        <v>50000</v>
      </c>
      <c r="U180" s="10">
        <v>50000</v>
      </c>
      <c r="V180" s="10">
        <v>50000</v>
      </c>
      <c r="W180" s="70"/>
      <c r="X180" s="58">
        <f>+W180*F180</f>
        <v>0</v>
      </c>
      <c r="Y180" s="56"/>
      <c r="Z180" s="48">
        <f t="shared" si="29"/>
        <v>410000</v>
      </c>
    </row>
    <row r="181" spans="1:26" ht="12.75" x14ac:dyDescent="0.2">
      <c r="A181" s="32" t="s">
        <v>4</v>
      </c>
      <c r="B181" s="2" t="s">
        <v>31</v>
      </c>
      <c r="C181" s="12" t="s">
        <v>127</v>
      </c>
      <c r="D181" s="9" t="s">
        <v>18</v>
      </c>
      <c r="E181" s="6"/>
      <c r="F181" s="39">
        <v>0.85</v>
      </c>
      <c r="G181" s="39">
        <f t="shared" si="24"/>
        <v>0</v>
      </c>
      <c r="H181" s="5"/>
      <c r="I181" s="10"/>
      <c r="J181" s="10"/>
      <c r="K181" s="44"/>
      <c r="L181" s="10"/>
      <c r="M181" s="10"/>
      <c r="N181" s="10"/>
      <c r="O181" s="10"/>
      <c r="P181" s="10">
        <v>10000</v>
      </c>
      <c r="Q181" s="10"/>
      <c r="R181" s="10">
        <v>10000</v>
      </c>
      <c r="S181" s="10"/>
      <c r="T181" s="10">
        <v>10000</v>
      </c>
      <c r="U181" s="10"/>
      <c r="V181" s="10">
        <v>10000</v>
      </c>
      <c r="W181" s="70"/>
      <c r="X181" s="58" t="e">
        <f>+W181*#REF!</f>
        <v>#REF!</v>
      </c>
      <c r="Y181" s="56"/>
      <c r="Z181" s="48">
        <f t="shared" si="29"/>
        <v>40000</v>
      </c>
    </row>
    <row r="182" spans="1:26" ht="12.75" x14ac:dyDescent="0.2">
      <c r="A182" s="32" t="s">
        <v>4</v>
      </c>
      <c r="B182" s="2" t="s">
        <v>33</v>
      </c>
      <c r="C182" s="8" t="s">
        <v>55</v>
      </c>
      <c r="D182" s="9">
        <v>72</v>
      </c>
      <c r="E182" s="6">
        <v>0.3</v>
      </c>
      <c r="F182" s="39">
        <v>1.75</v>
      </c>
      <c r="G182" s="39">
        <f t="shared" si="24"/>
        <v>147.6</v>
      </c>
      <c r="H182" s="5"/>
      <c r="I182" s="10">
        <v>10008</v>
      </c>
      <c r="J182" s="10">
        <f t="shared" si="30"/>
        <v>10008</v>
      </c>
      <c r="K182" s="44">
        <v>30024</v>
      </c>
      <c r="L182" s="10"/>
      <c r="M182" s="10"/>
      <c r="N182" s="10">
        <v>1512</v>
      </c>
      <c r="O182" s="10"/>
      <c r="P182" s="10">
        <v>10008</v>
      </c>
      <c r="Q182" s="10">
        <v>0</v>
      </c>
      <c r="R182" s="10">
        <v>10008</v>
      </c>
      <c r="S182" s="10">
        <v>30024</v>
      </c>
      <c r="T182" s="10">
        <v>3672</v>
      </c>
      <c r="U182" s="10">
        <v>0</v>
      </c>
      <c r="V182" s="34">
        <v>0</v>
      </c>
      <c r="W182" s="70"/>
      <c r="X182" s="58">
        <f>+W182*F182</f>
        <v>0</v>
      </c>
      <c r="Y182" s="56"/>
      <c r="Z182" s="48">
        <f t="shared" si="29"/>
        <v>95256</v>
      </c>
    </row>
    <row r="183" spans="1:26" ht="12.75" x14ac:dyDescent="0.2">
      <c r="A183" s="32" t="s">
        <v>4</v>
      </c>
      <c r="B183" s="2" t="s">
        <v>33</v>
      </c>
      <c r="C183" s="8" t="s">
        <v>55</v>
      </c>
      <c r="D183" s="9">
        <v>24</v>
      </c>
      <c r="E183" s="6">
        <v>0.3</v>
      </c>
      <c r="F183" s="39">
        <v>2.7</v>
      </c>
      <c r="G183" s="39">
        <f t="shared" si="24"/>
        <v>72.000000000000014</v>
      </c>
      <c r="H183" s="5"/>
      <c r="I183" s="10"/>
      <c r="J183" s="10"/>
      <c r="K183" s="44"/>
      <c r="L183" s="10"/>
      <c r="M183" s="10"/>
      <c r="N183" s="10">
        <v>1000</v>
      </c>
      <c r="O183" s="10"/>
      <c r="P183" s="10"/>
      <c r="Q183" s="10"/>
      <c r="R183" s="10"/>
      <c r="S183" s="10"/>
      <c r="T183" s="10"/>
      <c r="U183" s="10"/>
      <c r="V183" s="34"/>
      <c r="W183" s="70"/>
      <c r="X183" s="58"/>
      <c r="Y183" s="56"/>
      <c r="Z183" s="48"/>
    </row>
    <row r="184" spans="1:26" ht="12.75" x14ac:dyDescent="0.2">
      <c r="A184" s="32" t="s">
        <v>4</v>
      </c>
      <c r="B184" s="2" t="s">
        <v>33</v>
      </c>
      <c r="C184" s="8" t="s">
        <v>56</v>
      </c>
      <c r="D184" s="9">
        <v>72</v>
      </c>
      <c r="E184" s="6"/>
      <c r="F184" s="39">
        <v>1.75</v>
      </c>
      <c r="G184" s="39">
        <f t="shared" si="24"/>
        <v>126</v>
      </c>
      <c r="H184" s="5"/>
      <c r="I184" s="10"/>
      <c r="J184" s="10">
        <f t="shared" si="30"/>
        <v>0</v>
      </c>
      <c r="K184" s="44">
        <v>0</v>
      </c>
      <c r="L184" s="10">
        <v>0</v>
      </c>
      <c r="M184" s="10">
        <v>0</v>
      </c>
      <c r="N184" s="10"/>
      <c r="O184" s="10">
        <v>2160</v>
      </c>
      <c r="P184" s="10">
        <v>3528</v>
      </c>
      <c r="Q184" s="10">
        <v>3528</v>
      </c>
      <c r="R184" s="10">
        <v>1008</v>
      </c>
      <c r="S184" s="10">
        <v>5040</v>
      </c>
      <c r="T184" s="10">
        <v>0</v>
      </c>
      <c r="U184" s="10">
        <v>0</v>
      </c>
      <c r="V184" s="34">
        <v>0</v>
      </c>
      <c r="W184" s="70"/>
      <c r="X184" s="58">
        <f t="shared" ref="X184:X206" si="31">+W184*F184</f>
        <v>0</v>
      </c>
      <c r="Y184" s="56"/>
      <c r="Z184" s="48">
        <f t="shared" si="29"/>
        <v>15264</v>
      </c>
    </row>
    <row r="185" spans="1:26" ht="12.75" x14ac:dyDescent="0.2">
      <c r="A185" s="32" t="s">
        <v>4</v>
      </c>
      <c r="B185" s="2" t="s">
        <v>33</v>
      </c>
      <c r="C185" s="8" t="s">
        <v>60</v>
      </c>
      <c r="D185" s="9">
        <v>72</v>
      </c>
      <c r="E185" s="6"/>
      <c r="F185" s="39">
        <v>1.75</v>
      </c>
      <c r="G185" s="39">
        <f t="shared" si="24"/>
        <v>126</v>
      </c>
      <c r="H185" s="5"/>
      <c r="I185" s="10">
        <v>2520</v>
      </c>
      <c r="J185" s="10">
        <f t="shared" si="30"/>
        <v>2520</v>
      </c>
      <c r="K185" s="44">
        <v>16992</v>
      </c>
      <c r="L185" s="10">
        <v>0</v>
      </c>
      <c r="M185" s="10">
        <v>3960</v>
      </c>
      <c r="N185" s="10"/>
      <c r="O185" s="10">
        <v>8064</v>
      </c>
      <c r="P185" s="10">
        <v>3024</v>
      </c>
      <c r="Q185" s="10">
        <v>0</v>
      </c>
      <c r="R185" s="10">
        <v>25056</v>
      </c>
      <c r="S185" s="10">
        <v>3024</v>
      </c>
      <c r="T185" s="10">
        <v>0</v>
      </c>
      <c r="U185" s="10">
        <v>0</v>
      </c>
      <c r="V185" s="34">
        <v>0</v>
      </c>
      <c r="W185" s="70"/>
      <c r="X185" s="58">
        <f t="shared" si="31"/>
        <v>0</v>
      </c>
      <c r="Y185" s="56"/>
      <c r="Z185" s="48">
        <f t="shared" si="29"/>
        <v>62640</v>
      </c>
    </row>
    <row r="186" spans="1:26" ht="12.75" x14ac:dyDescent="0.2">
      <c r="A186" s="32" t="s">
        <v>4</v>
      </c>
      <c r="B186" s="2" t="s">
        <v>33</v>
      </c>
      <c r="C186" s="8" t="s">
        <v>60</v>
      </c>
      <c r="D186" s="9" t="s">
        <v>18</v>
      </c>
      <c r="E186" s="6"/>
      <c r="F186" s="39">
        <v>0.77</v>
      </c>
      <c r="G186" s="39">
        <f t="shared" si="24"/>
        <v>0</v>
      </c>
      <c r="H186" s="5"/>
      <c r="I186" s="10">
        <v>5000</v>
      </c>
      <c r="J186" s="10">
        <f t="shared" si="30"/>
        <v>5000</v>
      </c>
      <c r="K186" s="44"/>
      <c r="L186" s="10"/>
      <c r="M186" s="10"/>
      <c r="N186" s="10"/>
      <c r="O186" s="10"/>
      <c r="P186" s="10"/>
      <c r="Q186" s="10"/>
      <c r="R186" s="10"/>
      <c r="S186" s="10"/>
      <c r="T186" s="10"/>
      <c r="U186" s="10"/>
      <c r="V186" s="10"/>
      <c r="W186" s="70"/>
      <c r="X186" s="58">
        <f t="shared" si="31"/>
        <v>0</v>
      </c>
      <c r="Y186" s="56"/>
      <c r="Z186" s="48">
        <f t="shared" si="29"/>
        <v>5000</v>
      </c>
    </row>
    <row r="187" spans="1:26" ht="12.75" x14ac:dyDescent="0.2">
      <c r="A187" s="32" t="s">
        <v>4</v>
      </c>
      <c r="B187" s="2" t="s">
        <v>33</v>
      </c>
      <c r="C187" s="8" t="s">
        <v>57</v>
      </c>
      <c r="D187" s="9">
        <v>72</v>
      </c>
      <c r="E187" s="6"/>
      <c r="F187" s="39">
        <v>1.75</v>
      </c>
      <c r="G187" s="39">
        <f t="shared" si="24"/>
        <v>126</v>
      </c>
      <c r="H187" s="5"/>
      <c r="I187" s="10"/>
      <c r="J187" s="10">
        <f t="shared" si="30"/>
        <v>0</v>
      </c>
      <c r="K187" s="44">
        <v>0</v>
      </c>
      <c r="L187" s="10">
        <v>0</v>
      </c>
      <c r="M187" s="10">
        <v>0</v>
      </c>
      <c r="N187" s="10">
        <v>1080</v>
      </c>
      <c r="O187" s="10">
        <v>0</v>
      </c>
      <c r="P187" s="10"/>
      <c r="Q187" s="10">
        <v>2304</v>
      </c>
      <c r="R187" s="10">
        <v>2016</v>
      </c>
      <c r="S187" s="10">
        <v>5040</v>
      </c>
      <c r="T187" s="10">
        <v>3024</v>
      </c>
      <c r="U187" s="10">
        <v>0</v>
      </c>
      <c r="V187" s="34">
        <v>0</v>
      </c>
      <c r="W187" s="70"/>
      <c r="X187" s="58">
        <f t="shared" si="31"/>
        <v>0</v>
      </c>
      <c r="Y187" s="56"/>
      <c r="Z187" s="48">
        <f t="shared" si="29"/>
        <v>13464</v>
      </c>
    </row>
    <row r="188" spans="1:26" ht="12.75" x14ac:dyDescent="0.2">
      <c r="A188" s="32" t="s">
        <v>4</v>
      </c>
      <c r="B188" s="2" t="s">
        <v>33</v>
      </c>
      <c r="C188" s="8" t="s">
        <v>58</v>
      </c>
      <c r="D188" s="9">
        <v>72</v>
      </c>
      <c r="E188" s="6"/>
      <c r="F188" s="39">
        <v>1.75</v>
      </c>
      <c r="G188" s="39">
        <f t="shared" si="24"/>
        <v>126</v>
      </c>
      <c r="H188" s="5"/>
      <c r="I188" s="10">
        <v>5040</v>
      </c>
      <c r="J188" s="10">
        <f t="shared" si="30"/>
        <v>5040</v>
      </c>
      <c r="K188" s="44">
        <v>0</v>
      </c>
      <c r="L188" s="10">
        <v>0</v>
      </c>
      <c r="M188" s="10">
        <v>0</v>
      </c>
      <c r="N188" s="10">
        <v>1080</v>
      </c>
      <c r="O188" s="10">
        <v>2016</v>
      </c>
      <c r="P188" s="10"/>
      <c r="Q188" s="10">
        <v>1512</v>
      </c>
      <c r="R188" s="10">
        <v>2016</v>
      </c>
      <c r="S188" s="10">
        <v>5040</v>
      </c>
      <c r="T188" s="10">
        <v>3024</v>
      </c>
      <c r="U188" s="10">
        <v>0</v>
      </c>
      <c r="V188" s="34">
        <v>0</v>
      </c>
      <c r="W188" s="70"/>
      <c r="X188" s="58">
        <f t="shared" si="31"/>
        <v>0</v>
      </c>
      <c r="Y188" s="56"/>
      <c r="Z188" s="48">
        <f t="shared" si="29"/>
        <v>19728</v>
      </c>
    </row>
    <row r="189" spans="1:26" ht="12.75" x14ac:dyDescent="0.2">
      <c r="A189" s="32" t="s">
        <v>4</v>
      </c>
      <c r="B189" s="2" t="s">
        <v>33</v>
      </c>
      <c r="C189" s="8" t="s">
        <v>59</v>
      </c>
      <c r="D189" s="9">
        <v>72</v>
      </c>
      <c r="E189" s="6"/>
      <c r="F189" s="39">
        <v>1.75</v>
      </c>
      <c r="G189" s="39">
        <f t="shared" si="24"/>
        <v>126</v>
      </c>
      <c r="H189" s="5"/>
      <c r="I189" s="10">
        <v>4032</v>
      </c>
      <c r="J189" s="10">
        <f t="shared" si="30"/>
        <v>4032</v>
      </c>
      <c r="K189" s="44">
        <v>0</v>
      </c>
      <c r="L189" s="10">
        <v>0</v>
      </c>
      <c r="M189" s="10">
        <v>0</v>
      </c>
      <c r="N189" s="10">
        <v>1080</v>
      </c>
      <c r="O189" s="10">
        <v>5040</v>
      </c>
      <c r="P189" s="10"/>
      <c r="Q189" s="10">
        <v>1512</v>
      </c>
      <c r="R189" s="10">
        <v>2016</v>
      </c>
      <c r="S189" s="10">
        <v>5040</v>
      </c>
      <c r="T189" s="10">
        <v>3024</v>
      </c>
      <c r="U189" s="10">
        <v>0</v>
      </c>
      <c r="V189" s="34">
        <v>0</v>
      </c>
      <c r="W189" s="70"/>
      <c r="X189" s="58">
        <f t="shared" si="31"/>
        <v>0</v>
      </c>
      <c r="Y189" s="56"/>
      <c r="Z189" s="48">
        <f t="shared" si="29"/>
        <v>21744</v>
      </c>
    </row>
    <row r="190" spans="1:26" ht="12.75" x14ac:dyDescent="0.2">
      <c r="A190" s="32" t="s">
        <v>4</v>
      </c>
      <c r="B190" s="2" t="s">
        <v>33</v>
      </c>
      <c r="C190" s="8" t="s">
        <v>61</v>
      </c>
      <c r="D190" s="9">
        <v>72</v>
      </c>
      <c r="E190" s="6">
        <v>0.3</v>
      </c>
      <c r="F190" s="39">
        <v>1.75</v>
      </c>
      <c r="G190" s="39">
        <f t="shared" si="24"/>
        <v>147.6</v>
      </c>
      <c r="H190" s="5"/>
      <c r="I190" s="10">
        <v>10008</v>
      </c>
      <c r="J190" s="10">
        <f t="shared" si="30"/>
        <v>10008</v>
      </c>
      <c r="K190" s="44">
        <v>23976</v>
      </c>
      <c r="L190" s="10"/>
      <c r="M190" s="10">
        <v>5040</v>
      </c>
      <c r="N190" s="10"/>
      <c r="O190" s="10"/>
      <c r="P190" s="10">
        <v>1080</v>
      </c>
      <c r="Q190" s="10">
        <v>0</v>
      </c>
      <c r="R190" s="10">
        <v>10008</v>
      </c>
      <c r="S190" s="10">
        <v>20016</v>
      </c>
      <c r="T190" s="10">
        <v>8280</v>
      </c>
      <c r="U190" s="10">
        <v>0</v>
      </c>
      <c r="V190" s="34">
        <v>0</v>
      </c>
      <c r="W190" s="70"/>
      <c r="X190" s="58">
        <f t="shared" si="31"/>
        <v>0</v>
      </c>
      <c r="Y190" s="56"/>
      <c r="Z190" s="48">
        <f t="shared" si="29"/>
        <v>78408</v>
      </c>
    </row>
    <row r="191" spans="1:26" ht="12.75" x14ac:dyDescent="0.2">
      <c r="A191" s="32" t="s">
        <v>4</v>
      </c>
      <c r="B191" s="2" t="s">
        <v>33</v>
      </c>
      <c r="C191" s="8" t="s">
        <v>61</v>
      </c>
      <c r="D191" s="9">
        <v>24</v>
      </c>
      <c r="E191" s="6">
        <v>0.3</v>
      </c>
      <c r="F191" s="39">
        <v>2.7</v>
      </c>
      <c r="G191" s="39">
        <f t="shared" si="24"/>
        <v>72.000000000000014</v>
      </c>
      <c r="H191" s="5"/>
      <c r="I191" s="10"/>
      <c r="J191" s="10"/>
      <c r="K191" s="44"/>
      <c r="L191" s="10"/>
      <c r="M191" s="10"/>
      <c r="N191" s="10">
        <v>1000</v>
      </c>
      <c r="O191" s="10"/>
      <c r="P191" s="10"/>
      <c r="Q191" s="10"/>
      <c r="R191" s="10"/>
      <c r="S191" s="10"/>
      <c r="T191" s="10"/>
      <c r="U191" s="10"/>
      <c r="V191" s="34"/>
      <c r="W191" s="70"/>
      <c r="X191" s="58">
        <f t="shared" si="31"/>
        <v>0</v>
      </c>
      <c r="Y191" s="56"/>
      <c r="Z191" s="48"/>
    </row>
    <row r="192" spans="1:26" ht="12.75" x14ac:dyDescent="0.2">
      <c r="A192" s="32" t="s">
        <v>4</v>
      </c>
      <c r="B192" s="2" t="s">
        <v>33</v>
      </c>
      <c r="C192" s="8" t="s">
        <v>63</v>
      </c>
      <c r="D192" s="9">
        <v>72</v>
      </c>
      <c r="E192" s="6"/>
      <c r="F192" s="39">
        <v>1.45</v>
      </c>
      <c r="G192" s="39">
        <f t="shared" si="24"/>
        <v>104.39999999999999</v>
      </c>
      <c r="H192" s="5"/>
      <c r="I192" s="10">
        <v>10008</v>
      </c>
      <c r="J192" s="10">
        <f t="shared" si="30"/>
        <v>10008</v>
      </c>
      <c r="K192" s="44"/>
      <c r="L192" s="10"/>
      <c r="M192" s="10"/>
      <c r="N192" s="10"/>
      <c r="O192" s="10"/>
      <c r="P192" s="10">
        <v>5040</v>
      </c>
      <c r="Q192" s="10">
        <v>3312</v>
      </c>
      <c r="R192" s="10">
        <v>5040</v>
      </c>
      <c r="S192" s="10">
        <v>20016</v>
      </c>
      <c r="T192" s="10">
        <v>20016</v>
      </c>
      <c r="U192" s="10">
        <v>5040</v>
      </c>
      <c r="V192" s="34"/>
      <c r="W192" s="70"/>
      <c r="X192" s="58">
        <f t="shared" si="31"/>
        <v>0</v>
      </c>
      <c r="Y192" s="56"/>
      <c r="Z192" s="48">
        <f t="shared" si="29"/>
        <v>68472</v>
      </c>
    </row>
    <row r="193" spans="1:26" ht="12.75" x14ac:dyDescent="0.2">
      <c r="A193" s="32" t="s">
        <v>4</v>
      </c>
      <c r="B193" s="2" t="s">
        <v>33</v>
      </c>
      <c r="C193" s="8" t="s">
        <v>63</v>
      </c>
      <c r="D193" s="9" t="s">
        <v>18</v>
      </c>
      <c r="E193" s="6"/>
      <c r="F193" s="39">
        <v>0.77</v>
      </c>
      <c r="G193" s="39">
        <f t="shared" si="24"/>
        <v>0</v>
      </c>
      <c r="H193" s="5"/>
      <c r="I193" s="10">
        <v>10000</v>
      </c>
      <c r="J193" s="10">
        <f t="shared" si="30"/>
        <v>10000</v>
      </c>
      <c r="K193" s="44"/>
      <c r="L193" s="10"/>
      <c r="M193" s="10"/>
      <c r="N193" s="10"/>
      <c r="O193" s="10"/>
      <c r="P193" s="10"/>
      <c r="Q193" s="10"/>
      <c r="R193" s="10"/>
      <c r="S193" s="10"/>
      <c r="T193" s="10"/>
      <c r="U193" s="10"/>
      <c r="V193" s="34"/>
      <c r="W193" s="70"/>
      <c r="X193" s="58">
        <f t="shared" si="31"/>
        <v>0</v>
      </c>
      <c r="Y193" s="56"/>
      <c r="Z193" s="48">
        <f t="shared" si="29"/>
        <v>10000</v>
      </c>
    </row>
    <row r="194" spans="1:26" ht="12.75" x14ac:dyDescent="0.2">
      <c r="A194" s="32" t="s">
        <v>4</v>
      </c>
      <c r="B194" s="2" t="s">
        <v>33</v>
      </c>
      <c r="C194" s="8" t="s">
        <v>64</v>
      </c>
      <c r="D194" s="9">
        <v>72</v>
      </c>
      <c r="E194" s="6"/>
      <c r="F194" s="39">
        <v>1.45</v>
      </c>
      <c r="G194" s="39">
        <f t="shared" si="24"/>
        <v>104.39999999999999</v>
      </c>
      <c r="H194" s="5"/>
      <c r="I194" s="10">
        <v>10008</v>
      </c>
      <c r="J194" s="10">
        <f t="shared" si="30"/>
        <v>10008</v>
      </c>
      <c r="K194" s="44">
        <v>27936</v>
      </c>
      <c r="L194" s="10">
        <v>0</v>
      </c>
      <c r="M194" s="10">
        <v>1080</v>
      </c>
      <c r="N194" s="10">
        <v>5040</v>
      </c>
      <c r="O194" s="10"/>
      <c r="P194" s="10">
        <v>7560</v>
      </c>
      <c r="Q194" s="10">
        <v>5040</v>
      </c>
      <c r="R194" s="10">
        <v>5040</v>
      </c>
      <c r="S194" s="10">
        <v>10008</v>
      </c>
      <c r="T194" s="10">
        <v>5040</v>
      </c>
      <c r="U194" s="10">
        <v>0</v>
      </c>
      <c r="V194" s="34">
        <v>0</v>
      </c>
      <c r="W194" s="70"/>
      <c r="X194" s="58">
        <f t="shared" si="31"/>
        <v>0</v>
      </c>
      <c r="Y194" s="56"/>
      <c r="Z194" s="48">
        <f t="shared" si="29"/>
        <v>76752</v>
      </c>
    </row>
    <row r="195" spans="1:26" ht="12.75" x14ac:dyDescent="0.2">
      <c r="A195" s="32" t="s">
        <v>4</v>
      </c>
      <c r="B195" s="2" t="s">
        <v>33</v>
      </c>
      <c r="C195" s="8" t="s">
        <v>64</v>
      </c>
      <c r="D195" s="9" t="s">
        <v>18</v>
      </c>
      <c r="E195" s="6"/>
      <c r="F195" s="39">
        <v>0.77</v>
      </c>
      <c r="G195" s="39">
        <f t="shared" si="24"/>
        <v>0</v>
      </c>
      <c r="H195" s="5"/>
      <c r="I195" s="10">
        <v>5000</v>
      </c>
      <c r="J195" s="10">
        <f t="shared" si="30"/>
        <v>5000</v>
      </c>
      <c r="K195" s="44"/>
      <c r="L195" s="10"/>
      <c r="M195" s="10"/>
      <c r="N195" s="10"/>
      <c r="O195" s="10"/>
      <c r="P195" s="10"/>
      <c r="Q195" s="10"/>
      <c r="R195" s="10"/>
      <c r="S195" s="10"/>
      <c r="T195" s="10"/>
      <c r="U195" s="10"/>
      <c r="V195" s="10"/>
      <c r="W195" s="70"/>
      <c r="X195" s="58">
        <f t="shared" si="31"/>
        <v>0</v>
      </c>
      <c r="Y195" s="56"/>
      <c r="Z195" s="48">
        <f t="shared" si="29"/>
        <v>5000</v>
      </c>
    </row>
    <row r="196" spans="1:26" ht="12.75" x14ac:dyDescent="0.2">
      <c r="A196" s="32" t="s">
        <v>4</v>
      </c>
      <c r="B196" s="2" t="s">
        <v>33</v>
      </c>
      <c r="C196" s="94" t="s">
        <v>192</v>
      </c>
      <c r="D196" s="9">
        <v>72</v>
      </c>
      <c r="E196" s="6">
        <v>0.25</v>
      </c>
      <c r="F196" s="39">
        <v>1.43</v>
      </c>
      <c r="G196" s="39">
        <f t="shared" si="24"/>
        <v>120.96</v>
      </c>
      <c r="H196" s="5"/>
      <c r="I196" s="10">
        <v>7200</v>
      </c>
      <c r="J196" s="10">
        <f t="shared" si="30"/>
        <v>7200</v>
      </c>
      <c r="K196" s="44"/>
      <c r="L196" s="10"/>
      <c r="M196" s="10"/>
      <c r="N196" s="10"/>
      <c r="O196" s="10"/>
      <c r="P196" s="10"/>
      <c r="Q196" s="10"/>
      <c r="R196" s="10"/>
      <c r="S196" s="10"/>
      <c r="T196" s="10"/>
      <c r="U196" s="10"/>
      <c r="V196" s="10"/>
      <c r="W196" s="70"/>
      <c r="X196" s="58">
        <f t="shared" si="31"/>
        <v>0</v>
      </c>
      <c r="Y196" s="56"/>
      <c r="Z196" s="48">
        <f t="shared" si="29"/>
        <v>7200</v>
      </c>
    </row>
    <row r="197" spans="1:26" ht="12.75" x14ac:dyDescent="0.2">
      <c r="A197" s="32" t="s">
        <v>4</v>
      </c>
      <c r="B197" s="2" t="s">
        <v>33</v>
      </c>
      <c r="C197" s="8" t="s">
        <v>65</v>
      </c>
      <c r="D197" s="9">
        <v>72</v>
      </c>
      <c r="E197" s="6">
        <v>0.3</v>
      </c>
      <c r="F197" s="39">
        <v>1.75</v>
      </c>
      <c r="G197" s="39">
        <f t="shared" si="24"/>
        <v>147.6</v>
      </c>
      <c r="H197" s="5"/>
      <c r="I197" s="10">
        <v>10008</v>
      </c>
      <c r="J197" s="10">
        <f t="shared" si="30"/>
        <v>10008</v>
      </c>
      <c r="K197" s="44">
        <v>22032</v>
      </c>
      <c r="L197" s="10">
        <v>10008</v>
      </c>
      <c r="M197" s="10"/>
      <c r="N197" s="10">
        <v>10008</v>
      </c>
      <c r="O197" s="10"/>
      <c r="P197" s="10"/>
      <c r="Q197" s="10">
        <v>10008</v>
      </c>
      <c r="R197" s="10">
        <v>40032</v>
      </c>
      <c r="S197" s="10">
        <v>18288</v>
      </c>
      <c r="T197" s="10">
        <v>0</v>
      </c>
      <c r="U197" s="10">
        <v>0</v>
      </c>
      <c r="V197" s="34">
        <v>0</v>
      </c>
      <c r="W197" s="70"/>
      <c r="X197" s="58">
        <f t="shared" si="31"/>
        <v>0</v>
      </c>
      <c r="Y197" s="56"/>
      <c r="Z197" s="48">
        <f t="shared" si="29"/>
        <v>120384</v>
      </c>
    </row>
    <row r="198" spans="1:26" ht="12.75" x14ac:dyDescent="0.2">
      <c r="A198" s="32" t="s">
        <v>4</v>
      </c>
      <c r="B198" s="2" t="s">
        <v>33</v>
      </c>
      <c r="C198" s="8" t="s">
        <v>66</v>
      </c>
      <c r="D198" s="9">
        <v>72</v>
      </c>
      <c r="E198" s="6"/>
      <c r="F198" s="39">
        <v>1.45</v>
      </c>
      <c r="G198" s="39">
        <f t="shared" si="24"/>
        <v>104.39999999999999</v>
      </c>
      <c r="H198" s="5"/>
      <c r="I198" s="10"/>
      <c r="J198" s="10">
        <v>2016</v>
      </c>
      <c r="K198" s="44"/>
      <c r="L198" s="10">
        <v>0</v>
      </c>
      <c r="M198" s="10">
        <v>0</v>
      </c>
      <c r="N198" s="10">
        <v>0</v>
      </c>
      <c r="O198" s="10">
        <v>0</v>
      </c>
      <c r="P198" s="10">
        <v>5040</v>
      </c>
      <c r="Q198" s="10">
        <v>6048</v>
      </c>
      <c r="R198" s="10">
        <v>5040</v>
      </c>
      <c r="S198" s="10">
        <v>5040</v>
      </c>
      <c r="T198" s="10">
        <v>1008</v>
      </c>
      <c r="U198" s="10">
        <v>0</v>
      </c>
      <c r="V198" s="34">
        <v>0</v>
      </c>
      <c r="W198" s="70"/>
      <c r="X198" s="58">
        <f t="shared" si="31"/>
        <v>0</v>
      </c>
      <c r="Y198" s="56"/>
      <c r="Z198" s="48">
        <f t="shared" si="29"/>
        <v>24192</v>
      </c>
    </row>
    <row r="199" spans="1:26" ht="12.75" x14ac:dyDescent="0.2">
      <c r="A199" s="32" t="s">
        <v>4</v>
      </c>
      <c r="B199" s="2" t="s">
        <v>33</v>
      </c>
      <c r="C199" s="8" t="s">
        <v>66</v>
      </c>
      <c r="D199" s="9" t="s">
        <v>18</v>
      </c>
      <c r="E199" s="6"/>
      <c r="F199" s="39">
        <v>0.77</v>
      </c>
      <c r="G199" s="39">
        <f t="shared" si="24"/>
        <v>0</v>
      </c>
      <c r="H199" s="5"/>
      <c r="I199" s="10">
        <v>5000</v>
      </c>
      <c r="J199" s="10">
        <f t="shared" ref="J199:J202" si="32">I199</f>
        <v>5000</v>
      </c>
      <c r="K199" s="44"/>
      <c r="L199" s="10"/>
      <c r="M199" s="10"/>
      <c r="N199" s="10"/>
      <c r="O199" s="10"/>
      <c r="P199" s="10"/>
      <c r="Q199" s="10"/>
      <c r="R199" s="10"/>
      <c r="S199" s="10"/>
      <c r="T199" s="10"/>
      <c r="U199" s="10"/>
      <c r="V199" s="10"/>
      <c r="W199" s="70"/>
      <c r="X199" s="58">
        <f t="shared" si="31"/>
        <v>0</v>
      </c>
      <c r="Y199" s="56"/>
      <c r="Z199" s="48">
        <f t="shared" si="29"/>
        <v>5000</v>
      </c>
    </row>
    <row r="200" spans="1:26" ht="12.75" x14ac:dyDescent="0.2">
      <c r="A200" s="32" t="s">
        <v>4</v>
      </c>
      <c r="B200" s="2" t="s">
        <v>33</v>
      </c>
      <c r="C200" s="8" t="s">
        <v>62</v>
      </c>
      <c r="D200" s="9">
        <v>72</v>
      </c>
      <c r="E200" s="6"/>
      <c r="F200" s="39">
        <v>1.45</v>
      </c>
      <c r="G200" s="39">
        <f t="shared" si="24"/>
        <v>104.39999999999999</v>
      </c>
      <c r="H200" s="5"/>
      <c r="I200" s="10">
        <v>5040</v>
      </c>
      <c r="J200" s="10">
        <f t="shared" si="32"/>
        <v>5040</v>
      </c>
      <c r="K200" s="44">
        <v>20016</v>
      </c>
      <c r="L200" s="10">
        <v>59472</v>
      </c>
      <c r="M200" s="10">
        <v>174024</v>
      </c>
      <c r="N200" s="10">
        <v>50112</v>
      </c>
      <c r="O200" s="10">
        <v>32472</v>
      </c>
      <c r="P200" s="10">
        <v>0</v>
      </c>
      <c r="Q200" s="10">
        <v>0</v>
      </c>
      <c r="R200" s="10">
        <v>60480</v>
      </c>
      <c r="S200" s="10">
        <v>21960</v>
      </c>
      <c r="T200" s="10">
        <v>0</v>
      </c>
      <c r="U200" s="10">
        <v>0</v>
      </c>
      <c r="V200" s="34"/>
      <c r="W200" s="70"/>
      <c r="X200" s="58">
        <f t="shared" si="31"/>
        <v>0</v>
      </c>
      <c r="Y200" s="56"/>
      <c r="Z200" s="48">
        <f t="shared" si="29"/>
        <v>423576</v>
      </c>
    </row>
    <row r="201" spans="1:26" ht="12.75" x14ac:dyDescent="0.2">
      <c r="A201" s="32" t="s">
        <v>4</v>
      </c>
      <c r="B201" s="2" t="s">
        <v>33</v>
      </c>
      <c r="C201" s="8" t="s">
        <v>62</v>
      </c>
      <c r="D201" s="9" t="s">
        <v>18</v>
      </c>
      <c r="E201" s="6"/>
      <c r="F201" s="39">
        <v>0.77</v>
      </c>
      <c r="G201" s="39">
        <f t="shared" si="24"/>
        <v>0</v>
      </c>
      <c r="H201" s="5"/>
      <c r="I201" s="10">
        <v>10000</v>
      </c>
      <c r="J201" s="10">
        <f t="shared" si="32"/>
        <v>10000</v>
      </c>
      <c r="K201" s="44"/>
      <c r="L201" s="10"/>
      <c r="M201" s="10"/>
      <c r="N201" s="10"/>
      <c r="O201" s="10"/>
      <c r="P201" s="10"/>
      <c r="Q201" s="10"/>
      <c r="R201" s="10"/>
      <c r="S201" s="10"/>
      <c r="T201" s="10"/>
      <c r="U201" s="10"/>
      <c r="V201" s="10"/>
      <c r="W201" s="70"/>
      <c r="X201" s="58">
        <f t="shared" si="31"/>
        <v>0</v>
      </c>
      <c r="Y201" s="56"/>
      <c r="Z201" s="48">
        <f t="shared" si="29"/>
        <v>10000</v>
      </c>
    </row>
    <row r="202" spans="1:26" ht="12.75" x14ac:dyDescent="0.2">
      <c r="A202" s="32" t="s">
        <v>4</v>
      </c>
      <c r="B202" s="2" t="s">
        <v>33</v>
      </c>
      <c r="C202" s="8" t="s">
        <v>67</v>
      </c>
      <c r="D202" s="9">
        <v>72</v>
      </c>
      <c r="E202" s="6"/>
      <c r="F202" s="39">
        <v>1.75</v>
      </c>
      <c r="G202" s="39">
        <f t="shared" si="24"/>
        <v>126</v>
      </c>
      <c r="H202" s="5"/>
      <c r="I202" s="10">
        <v>10008</v>
      </c>
      <c r="J202" s="10">
        <f t="shared" si="32"/>
        <v>10008</v>
      </c>
      <c r="K202" s="44">
        <v>33048</v>
      </c>
      <c r="L202" s="10"/>
      <c r="M202" s="10"/>
      <c r="N202" s="10"/>
      <c r="O202" s="10"/>
      <c r="P202" s="10">
        <v>7200</v>
      </c>
      <c r="Q202" s="10">
        <v>0</v>
      </c>
      <c r="R202" s="10">
        <v>7200</v>
      </c>
      <c r="S202" s="10">
        <v>50040</v>
      </c>
      <c r="T202" s="10">
        <v>25416</v>
      </c>
      <c r="U202" s="10">
        <v>6624</v>
      </c>
      <c r="V202" s="34">
        <v>0</v>
      </c>
      <c r="W202" s="70"/>
      <c r="X202" s="58">
        <f t="shared" si="31"/>
        <v>0</v>
      </c>
      <c r="Y202" s="56"/>
      <c r="Z202" s="48">
        <f t="shared" si="29"/>
        <v>139536</v>
      </c>
    </row>
    <row r="203" spans="1:26" ht="12.75" x14ac:dyDescent="0.2">
      <c r="A203" s="32" t="s">
        <v>4</v>
      </c>
      <c r="B203" s="2" t="s">
        <v>33</v>
      </c>
      <c r="C203" s="8" t="s">
        <v>67</v>
      </c>
      <c r="D203" s="9">
        <v>24</v>
      </c>
      <c r="E203" s="6">
        <v>0.3</v>
      </c>
      <c r="F203" s="39">
        <v>2.7</v>
      </c>
      <c r="G203" s="39">
        <v>72</v>
      </c>
      <c r="H203" s="5"/>
      <c r="I203" s="10"/>
      <c r="J203" s="10"/>
      <c r="K203" s="44"/>
      <c r="L203" s="10"/>
      <c r="M203" s="10"/>
      <c r="N203" s="10">
        <v>1000</v>
      </c>
      <c r="O203" s="10"/>
      <c r="P203" s="10"/>
      <c r="Q203" s="10"/>
      <c r="R203" s="10"/>
      <c r="S203" s="10"/>
      <c r="T203" s="10"/>
      <c r="U203" s="10"/>
      <c r="V203" s="34"/>
      <c r="W203" s="70"/>
      <c r="X203" s="58">
        <f t="shared" si="31"/>
        <v>0</v>
      </c>
      <c r="Y203" s="56"/>
      <c r="Z203" s="48"/>
    </row>
    <row r="204" spans="1:26" ht="12.75" x14ac:dyDescent="0.2">
      <c r="A204" s="32" t="s">
        <v>4</v>
      </c>
      <c r="B204" s="2" t="s">
        <v>33</v>
      </c>
      <c r="C204" s="8" t="s">
        <v>68</v>
      </c>
      <c r="D204" s="9">
        <v>72</v>
      </c>
      <c r="E204" s="6">
        <v>0.3</v>
      </c>
      <c r="F204" s="39">
        <v>1.75</v>
      </c>
      <c r="G204" s="39">
        <f t="shared" si="24"/>
        <v>147.6</v>
      </c>
      <c r="H204" s="5">
        <v>3024</v>
      </c>
      <c r="I204" s="10"/>
      <c r="J204" s="10"/>
      <c r="K204" s="44">
        <v>2016</v>
      </c>
      <c r="L204" s="10">
        <v>0</v>
      </c>
      <c r="M204" s="10">
        <v>2016</v>
      </c>
      <c r="N204" s="10">
        <v>0</v>
      </c>
      <c r="O204" s="10"/>
      <c r="P204" s="10">
        <v>1008</v>
      </c>
      <c r="Q204" s="10">
        <v>3528</v>
      </c>
      <c r="R204" s="10">
        <v>2520</v>
      </c>
      <c r="S204" s="10">
        <v>1008</v>
      </c>
      <c r="T204" s="10">
        <v>1008</v>
      </c>
      <c r="U204" s="10">
        <v>0</v>
      </c>
      <c r="V204" s="34">
        <v>0</v>
      </c>
      <c r="W204" s="70"/>
      <c r="X204" s="58">
        <f t="shared" si="31"/>
        <v>0</v>
      </c>
      <c r="Y204" s="56"/>
      <c r="Z204" s="48">
        <f t="shared" si="29"/>
        <v>13104</v>
      </c>
    </row>
    <row r="205" spans="1:26" ht="12.75" x14ac:dyDescent="0.2">
      <c r="A205" s="32" t="s">
        <v>4</v>
      </c>
      <c r="B205" s="2" t="s">
        <v>236</v>
      </c>
      <c r="C205" s="8" t="s">
        <v>234</v>
      </c>
      <c r="D205" s="9">
        <v>72</v>
      </c>
      <c r="E205" s="6"/>
      <c r="F205" s="39">
        <v>1.1499999999999999</v>
      </c>
      <c r="G205" s="39">
        <v>82.8</v>
      </c>
      <c r="H205" s="5"/>
      <c r="I205" s="10"/>
      <c r="J205" s="10"/>
      <c r="K205" s="44"/>
      <c r="L205" s="10"/>
      <c r="M205" s="10"/>
      <c r="N205" s="10"/>
      <c r="O205" s="10"/>
      <c r="P205" s="10"/>
      <c r="Q205" s="10"/>
      <c r="R205" s="10"/>
      <c r="S205" s="10"/>
      <c r="T205" s="10"/>
      <c r="U205" s="10"/>
      <c r="V205" s="93"/>
      <c r="W205" s="70"/>
      <c r="X205" s="58">
        <f t="shared" si="31"/>
        <v>0</v>
      </c>
      <c r="Y205" s="56"/>
      <c r="Z205" s="48"/>
    </row>
    <row r="206" spans="1:26" ht="12.75" x14ac:dyDescent="0.2">
      <c r="A206" s="32" t="s">
        <v>4</v>
      </c>
      <c r="B206" s="2" t="s">
        <v>236</v>
      </c>
      <c r="C206" s="8" t="s">
        <v>235</v>
      </c>
      <c r="D206" s="9">
        <v>72</v>
      </c>
      <c r="E206" s="6"/>
      <c r="F206" s="39">
        <v>1.1499999999999999</v>
      </c>
      <c r="G206" s="39">
        <v>82.8</v>
      </c>
      <c r="H206" s="5"/>
      <c r="I206" s="10"/>
      <c r="J206" s="10"/>
      <c r="K206" s="44"/>
      <c r="L206" s="10"/>
      <c r="M206" s="10"/>
      <c r="N206" s="10">
        <v>3600</v>
      </c>
      <c r="O206" s="10"/>
      <c r="P206" s="10"/>
      <c r="Q206" s="10"/>
      <c r="R206" s="10"/>
      <c r="S206" s="10"/>
      <c r="T206" s="10"/>
      <c r="U206" s="10"/>
      <c r="V206" s="93"/>
      <c r="W206" s="70"/>
      <c r="X206" s="58">
        <f t="shared" si="31"/>
        <v>0</v>
      </c>
      <c r="Y206" s="56"/>
      <c r="Z206" s="48"/>
    </row>
    <row r="207" spans="1:26" ht="12.75" x14ac:dyDescent="0.2">
      <c r="A207" s="32" t="s">
        <v>4</v>
      </c>
      <c r="B207" s="1" t="s">
        <v>31</v>
      </c>
      <c r="C207" s="18" t="s">
        <v>128</v>
      </c>
      <c r="D207" s="1" t="s">
        <v>18</v>
      </c>
      <c r="E207" s="24"/>
      <c r="F207" s="39">
        <v>0.6</v>
      </c>
      <c r="G207" s="39">
        <f t="shared" si="24"/>
        <v>0</v>
      </c>
      <c r="H207" s="25"/>
      <c r="I207" s="25"/>
      <c r="J207" s="10"/>
      <c r="K207" s="45"/>
      <c r="L207" s="25"/>
      <c r="M207" s="25"/>
      <c r="N207" s="25">
        <v>5000</v>
      </c>
      <c r="O207" s="25">
        <v>5000</v>
      </c>
      <c r="P207" s="25">
        <v>5000</v>
      </c>
      <c r="Q207" s="25">
        <v>5000</v>
      </c>
      <c r="R207" s="25">
        <v>5000</v>
      </c>
      <c r="S207" s="25">
        <v>5000</v>
      </c>
      <c r="T207" s="25">
        <v>5000</v>
      </c>
      <c r="U207" s="25">
        <v>5000</v>
      </c>
      <c r="V207" s="25">
        <v>5000</v>
      </c>
      <c r="W207" s="70"/>
      <c r="X207" s="58" t="e">
        <f>+W207*#REF!</f>
        <v>#REF!</v>
      </c>
      <c r="Y207" s="56"/>
      <c r="Z207" s="48">
        <f t="shared" si="29"/>
        <v>45000</v>
      </c>
    </row>
    <row r="208" spans="1:26" ht="12.75" x14ac:dyDescent="0.2">
      <c r="A208" s="32" t="s">
        <v>4</v>
      </c>
      <c r="B208" s="1" t="s">
        <v>31</v>
      </c>
      <c r="C208" s="18" t="s">
        <v>128</v>
      </c>
      <c r="D208" s="1">
        <v>72</v>
      </c>
      <c r="E208" s="24"/>
      <c r="F208" s="39">
        <v>1.5</v>
      </c>
      <c r="G208" s="39">
        <f t="shared" si="24"/>
        <v>108</v>
      </c>
      <c r="H208" s="25"/>
      <c r="I208" s="25"/>
      <c r="J208" s="10"/>
      <c r="K208" s="45"/>
      <c r="L208" s="25"/>
      <c r="M208" s="25"/>
      <c r="N208" s="25"/>
      <c r="O208" s="25"/>
      <c r="P208" s="25"/>
      <c r="Q208" s="25">
        <v>5000</v>
      </c>
      <c r="R208" s="25">
        <v>5000</v>
      </c>
      <c r="S208" s="25">
        <v>5000</v>
      </c>
      <c r="T208" s="25">
        <v>5000</v>
      </c>
      <c r="U208" s="25">
        <v>5000</v>
      </c>
      <c r="V208" s="25">
        <v>5000</v>
      </c>
      <c r="W208" s="70"/>
      <c r="X208" s="59">
        <f>+F208*W208</f>
        <v>0</v>
      </c>
      <c r="Y208" s="57"/>
      <c r="Z208" s="48">
        <f t="shared" si="29"/>
        <v>30000</v>
      </c>
    </row>
    <row r="209" spans="1:26" ht="12.75" x14ac:dyDescent="0.2">
      <c r="A209" s="32" t="s">
        <v>4</v>
      </c>
      <c r="B209" s="1" t="s">
        <v>226</v>
      </c>
      <c r="C209" s="18" t="s">
        <v>227</v>
      </c>
      <c r="D209" s="1">
        <v>72</v>
      </c>
      <c r="E209" s="24"/>
      <c r="F209" s="95">
        <v>1.17</v>
      </c>
      <c r="G209" s="95">
        <v>84.24</v>
      </c>
      <c r="H209" s="25"/>
      <c r="I209" s="25"/>
      <c r="J209" s="10"/>
      <c r="K209" s="45"/>
      <c r="L209" s="25"/>
      <c r="M209" s="25"/>
      <c r="N209" s="25">
        <v>500</v>
      </c>
      <c r="O209" s="25"/>
      <c r="P209" s="25"/>
      <c r="Q209" s="25"/>
      <c r="R209" s="25"/>
      <c r="S209" s="25"/>
      <c r="T209" s="25"/>
      <c r="U209" s="25"/>
      <c r="V209" s="25"/>
      <c r="W209" s="70"/>
      <c r="X209" s="59"/>
      <c r="Y209" s="57"/>
      <c r="Z209" s="48"/>
    </row>
    <row r="210" spans="1:26" ht="12.75" x14ac:dyDescent="0.2">
      <c r="A210" s="32" t="s">
        <v>4</v>
      </c>
      <c r="B210" s="1" t="s">
        <v>226</v>
      </c>
      <c r="C210" s="18" t="s">
        <v>228</v>
      </c>
      <c r="D210" s="1">
        <v>72</v>
      </c>
      <c r="E210" s="24"/>
      <c r="F210" s="95">
        <v>1.17</v>
      </c>
      <c r="G210" s="95">
        <v>84.24</v>
      </c>
      <c r="H210" s="25"/>
      <c r="I210" s="25"/>
      <c r="J210" s="10"/>
      <c r="K210" s="45"/>
      <c r="L210" s="25"/>
      <c r="M210" s="25"/>
      <c r="N210" s="25">
        <v>500</v>
      </c>
      <c r="O210" s="25"/>
      <c r="P210" s="25"/>
      <c r="Q210" s="25"/>
      <c r="R210" s="25"/>
      <c r="S210" s="25"/>
      <c r="T210" s="25"/>
      <c r="U210" s="25"/>
      <c r="V210" s="25"/>
      <c r="W210" s="70"/>
      <c r="X210" s="59"/>
      <c r="Y210" s="57"/>
      <c r="Z210" s="48"/>
    </row>
    <row r="211" spans="1:26" ht="12.75" x14ac:dyDescent="0.2">
      <c r="A211" s="32" t="s">
        <v>4</v>
      </c>
      <c r="B211" s="1" t="s">
        <v>31</v>
      </c>
      <c r="C211" s="18" t="s">
        <v>129</v>
      </c>
      <c r="D211" s="1" t="s">
        <v>18</v>
      </c>
      <c r="E211" s="24"/>
      <c r="F211" s="39">
        <v>0.8</v>
      </c>
      <c r="G211" s="39">
        <f t="shared" si="24"/>
        <v>0</v>
      </c>
      <c r="H211" s="25"/>
      <c r="I211" s="25"/>
      <c r="J211" s="10"/>
      <c r="K211" s="45"/>
      <c r="L211" s="25"/>
      <c r="M211" s="25"/>
      <c r="N211" s="25">
        <v>5000</v>
      </c>
      <c r="O211" s="25">
        <v>5000</v>
      </c>
      <c r="P211" s="25">
        <v>5000</v>
      </c>
      <c r="Q211" s="25">
        <v>5000</v>
      </c>
      <c r="R211" s="25">
        <v>5000</v>
      </c>
      <c r="S211" s="25">
        <v>5000</v>
      </c>
      <c r="T211" s="25">
        <v>5000</v>
      </c>
      <c r="U211" s="25">
        <v>5000</v>
      </c>
      <c r="V211" s="25">
        <v>5000</v>
      </c>
      <c r="W211" s="70"/>
      <c r="X211" s="58" t="e">
        <f>+W211*#REF!</f>
        <v>#REF!</v>
      </c>
      <c r="Y211" s="56"/>
      <c r="Z211" s="48">
        <f t="shared" si="29"/>
        <v>45000</v>
      </c>
    </row>
    <row r="212" spans="1:26" ht="12.75" x14ac:dyDescent="0.2">
      <c r="A212" s="32" t="s">
        <v>4</v>
      </c>
      <c r="B212" s="2" t="s">
        <v>31</v>
      </c>
      <c r="C212" s="23" t="s">
        <v>69</v>
      </c>
      <c r="D212" s="9" t="s">
        <v>18</v>
      </c>
      <c r="E212" s="6">
        <v>0.2</v>
      </c>
      <c r="F212" s="39">
        <v>0.8</v>
      </c>
      <c r="G212" s="39">
        <f t="shared" si="24"/>
        <v>0</v>
      </c>
      <c r="H212" s="5"/>
      <c r="I212" s="10"/>
      <c r="J212" s="10"/>
      <c r="K212" s="44"/>
      <c r="L212" s="10"/>
      <c r="M212" s="10"/>
      <c r="N212" s="10">
        <v>10000</v>
      </c>
      <c r="O212" s="10"/>
      <c r="P212" s="10">
        <v>10000</v>
      </c>
      <c r="Q212" s="10"/>
      <c r="R212" s="10">
        <v>10000</v>
      </c>
      <c r="S212" s="10"/>
      <c r="T212" s="10">
        <v>10000</v>
      </c>
      <c r="U212" s="10"/>
      <c r="V212" s="10">
        <v>10000</v>
      </c>
      <c r="W212" s="70"/>
      <c r="X212" s="58" t="e">
        <f>+W212*#REF!</f>
        <v>#REF!</v>
      </c>
      <c r="Y212" s="56"/>
      <c r="Z212" s="48">
        <f t="shared" si="29"/>
        <v>50000</v>
      </c>
    </row>
    <row r="213" spans="1:26" ht="12.75" x14ac:dyDescent="0.2">
      <c r="A213" s="32" t="s">
        <v>4</v>
      </c>
      <c r="B213" s="2" t="s">
        <v>31</v>
      </c>
      <c r="C213" s="23" t="s">
        <v>69</v>
      </c>
      <c r="D213" s="9">
        <v>72</v>
      </c>
      <c r="E213" s="6">
        <v>0.2</v>
      </c>
      <c r="F213" s="39">
        <v>1.99</v>
      </c>
      <c r="G213" s="39">
        <f t="shared" si="24"/>
        <v>157.68</v>
      </c>
      <c r="H213" s="5"/>
      <c r="I213" s="10"/>
      <c r="J213" s="10"/>
      <c r="K213" s="44"/>
      <c r="L213" s="10"/>
      <c r="M213" s="10"/>
      <c r="N213" s="10"/>
      <c r="O213" s="10">
        <v>5000</v>
      </c>
      <c r="P213" s="10"/>
      <c r="Q213" s="10">
        <v>5000</v>
      </c>
      <c r="R213" s="10"/>
      <c r="S213" s="10">
        <v>5000</v>
      </c>
      <c r="T213" s="10"/>
      <c r="U213" s="10">
        <v>5000</v>
      </c>
      <c r="V213" s="10"/>
      <c r="W213" s="70"/>
      <c r="X213" s="58">
        <f>+W213*F213</f>
        <v>0</v>
      </c>
      <c r="Y213" s="56"/>
      <c r="Z213" s="48">
        <f t="shared" si="29"/>
        <v>20000</v>
      </c>
    </row>
    <row r="214" spans="1:26" ht="12.75" x14ac:dyDescent="0.2">
      <c r="A214" s="32" t="s">
        <v>4</v>
      </c>
      <c r="B214" s="1" t="s">
        <v>31</v>
      </c>
      <c r="C214" s="18" t="s">
        <v>130</v>
      </c>
      <c r="D214" s="1">
        <v>72</v>
      </c>
      <c r="E214" s="24"/>
      <c r="F214" s="39">
        <v>1.5</v>
      </c>
      <c r="G214" s="39">
        <f t="shared" si="24"/>
        <v>108</v>
      </c>
      <c r="H214" s="25"/>
      <c r="I214" s="25"/>
      <c r="J214" s="10"/>
      <c r="K214" s="45"/>
      <c r="L214" s="25"/>
      <c r="M214" s="25"/>
      <c r="N214" s="25">
        <v>5000</v>
      </c>
      <c r="O214" s="25">
        <v>5000</v>
      </c>
      <c r="P214" s="25">
        <v>5000</v>
      </c>
      <c r="Q214" s="25">
        <v>5000</v>
      </c>
      <c r="R214" s="25">
        <v>5000</v>
      </c>
      <c r="S214" s="25">
        <v>5000</v>
      </c>
      <c r="T214" s="25">
        <v>5000</v>
      </c>
      <c r="U214" s="25">
        <v>5000</v>
      </c>
      <c r="V214" s="25">
        <v>5000</v>
      </c>
      <c r="W214" s="70"/>
      <c r="X214" s="59">
        <f>+F214*W214</f>
        <v>0</v>
      </c>
      <c r="Y214" s="57"/>
      <c r="Z214" s="48">
        <f t="shared" si="29"/>
        <v>45000</v>
      </c>
    </row>
    <row r="215" spans="1:26" ht="12.75" x14ac:dyDescent="0.2">
      <c r="A215" s="32" t="s">
        <v>4</v>
      </c>
      <c r="B215" s="1" t="s">
        <v>31</v>
      </c>
      <c r="C215" s="18" t="s">
        <v>131</v>
      </c>
      <c r="D215" s="1">
        <v>72</v>
      </c>
      <c r="E215" s="24"/>
      <c r="F215" s="39">
        <v>1.5</v>
      </c>
      <c r="G215" s="39">
        <f t="shared" ref="G215:G222" si="33">IFERROR((D215*E215)+(D215*F215),0)</f>
        <v>108</v>
      </c>
      <c r="H215" s="25"/>
      <c r="I215" s="25"/>
      <c r="J215" s="10"/>
      <c r="K215" s="45"/>
      <c r="L215" s="25"/>
      <c r="M215" s="25"/>
      <c r="N215" s="25">
        <v>5000</v>
      </c>
      <c r="O215" s="25">
        <v>5000</v>
      </c>
      <c r="P215" s="25">
        <v>5000</v>
      </c>
      <c r="Q215" s="25">
        <v>5000</v>
      </c>
      <c r="R215" s="25">
        <v>5000</v>
      </c>
      <c r="S215" s="25">
        <v>5000</v>
      </c>
      <c r="T215" s="25">
        <v>5000</v>
      </c>
      <c r="U215" s="25">
        <v>5000</v>
      </c>
      <c r="V215" s="25">
        <v>5000</v>
      </c>
      <c r="W215" s="70"/>
      <c r="X215" s="59">
        <f>+F215*W215</f>
        <v>0</v>
      </c>
      <c r="Y215" s="57"/>
      <c r="Z215" s="48">
        <f t="shared" si="29"/>
        <v>45000</v>
      </c>
    </row>
    <row r="216" spans="1:26" ht="12.75" x14ac:dyDescent="0.2">
      <c r="A216" s="32" t="s">
        <v>4</v>
      </c>
      <c r="B216" s="1" t="s">
        <v>31</v>
      </c>
      <c r="C216" s="18" t="s">
        <v>131</v>
      </c>
      <c r="D216" s="1" t="s">
        <v>18</v>
      </c>
      <c r="E216" s="24"/>
      <c r="F216" s="39">
        <v>0.8</v>
      </c>
      <c r="G216" s="39">
        <f t="shared" si="33"/>
        <v>0</v>
      </c>
      <c r="H216" s="25"/>
      <c r="I216" s="25"/>
      <c r="J216" s="10"/>
      <c r="K216" s="45"/>
      <c r="L216" s="25"/>
      <c r="M216" s="25"/>
      <c r="N216" s="25">
        <v>5000</v>
      </c>
      <c r="O216" s="25">
        <v>5000</v>
      </c>
      <c r="P216" s="25">
        <v>5000</v>
      </c>
      <c r="Q216" s="25">
        <v>5000</v>
      </c>
      <c r="R216" s="25">
        <v>5000</v>
      </c>
      <c r="S216" s="25">
        <v>5000</v>
      </c>
      <c r="T216" s="25">
        <v>5000</v>
      </c>
      <c r="U216" s="25">
        <v>5000</v>
      </c>
      <c r="V216" s="25">
        <v>5000</v>
      </c>
      <c r="W216" s="70"/>
      <c r="X216" s="58" t="e">
        <f>+W216*#REF!</f>
        <v>#REF!</v>
      </c>
      <c r="Y216" s="56"/>
      <c r="Z216" s="48">
        <f t="shared" si="29"/>
        <v>45000</v>
      </c>
    </row>
    <row r="217" spans="1:26" ht="12.75" x14ac:dyDescent="0.2">
      <c r="A217" s="32" t="s">
        <v>4</v>
      </c>
      <c r="B217" s="2" t="s">
        <v>70</v>
      </c>
      <c r="C217" s="8" t="s">
        <v>71</v>
      </c>
      <c r="D217" s="9">
        <v>72</v>
      </c>
      <c r="E217" s="6"/>
      <c r="F217" s="39">
        <v>2.2599999999999998</v>
      </c>
      <c r="G217" s="39">
        <f t="shared" si="33"/>
        <v>162.71999999999997</v>
      </c>
      <c r="H217" s="5"/>
      <c r="I217" s="10"/>
      <c r="J217" s="10"/>
      <c r="K217" s="44"/>
      <c r="L217" s="10"/>
      <c r="M217" s="10"/>
      <c r="N217" s="10"/>
      <c r="O217" s="10"/>
      <c r="P217" s="10"/>
      <c r="Q217" s="10">
        <v>1008</v>
      </c>
      <c r="R217" s="10">
        <v>2016</v>
      </c>
      <c r="S217" s="10">
        <v>1008</v>
      </c>
      <c r="T217" s="10">
        <v>2808</v>
      </c>
      <c r="U217" s="10">
        <v>1008</v>
      </c>
      <c r="V217" s="10"/>
      <c r="W217" s="70"/>
      <c r="X217" s="58">
        <f>+W217*F217</f>
        <v>0</v>
      </c>
      <c r="Y217" s="56"/>
      <c r="Z217" s="48">
        <f t="shared" si="29"/>
        <v>7848</v>
      </c>
    </row>
    <row r="218" spans="1:26" ht="12.75" x14ac:dyDescent="0.2">
      <c r="A218" s="32" t="s">
        <v>4</v>
      </c>
      <c r="B218" s="1" t="s">
        <v>70</v>
      </c>
      <c r="C218" s="18" t="s">
        <v>132</v>
      </c>
      <c r="D218" s="1">
        <v>72</v>
      </c>
      <c r="E218" s="42"/>
      <c r="F218" s="41">
        <v>1.96</v>
      </c>
      <c r="G218" s="41">
        <f t="shared" si="33"/>
        <v>141.12</v>
      </c>
      <c r="H218" s="25"/>
      <c r="I218" s="25"/>
      <c r="J218" s="47"/>
      <c r="K218" s="45"/>
      <c r="L218" s="47"/>
      <c r="M218" s="47"/>
      <c r="N218" s="47"/>
      <c r="O218" s="47"/>
      <c r="P218" s="47"/>
      <c r="Q218" s="47">
        <f>'[1]MGN Liner Weekly Avail - 16 wks'!N292+'[1]MGN Liner Weekly Avail - 16 wks'!O292+'[1]MGN Liner Weekly Avail - 16 wks'!P292</f>
        <v>868</v>
      </c>
      <c r="R218" s="47"/>
      <c r="S218" s="47"/>
      <c r="T218" s="47">
        <v>8000</v>
      </c>
      <c r="U218" s="47"/>
      <c r="V218" s="47"/>
      <c r="W218" s="73"/>
      <c r="X218" s="64">
        <f>+F218*W218</f>
        <v>0</v>
      </c>
      <c r="Y218" s="61"/>
      <c r="Z218" s="48">
        <f>SUM(K218:V218)</f>
        <v>8868</v>
      </c>
    </row>
    <row r="219" spans="1:26" ht="12.75" x14ac:dyDescent="0.2">
      <c r="A219" s="32" t="s">
        <v>4</v>
      </c>
      <c r="B219" s="2" t="s">
        <v>70</v>
      </c>
      <c r="C219" s="8" t="s">
        <v>72</v>
      </c>
      <c r="D219" s="9">
        <v>72</v>
      </c>
      <c r="E219" s="24"/>
      <c r="F219" s="39">
        <v>1.96</v>
      </c>
      <c r="G219" s="39">
        <f t="shared" si="33"/>
        <v>141.12</v>
      </c>
      <c r="H219" s="5"/>
      <c r="I219" s="10"/>
      <c r="J219" s="10"/>
      <c r="K219" s="44">
        <v>2016</v>
      </c>
      <c r="L219" s="10"/>
      <c r="M219" s="10">
        <v>2016</v>
      </c>
      <c r="N219" s="10">
        <v>5040</v>
      </c>
      <c r="O219" s="10">
        <v>2016</v>
      </c>
      <c r="P219" s="10"/>
      <c r="Q219" s="10">
        <v>0</v>
      </c>
      <c r="R219" s="10">
        <v>9432</v>
      </c>
      <c r="S219" s="10">
        <v>18864</v>
      </c>
      <c r="T219" s="10">
        <v>14436</v>
      </c>
      <c r="U219" s="10">
        <v>576</v>
      </c>
      <c r="V219" s="34">
        <v>1152</v>
      </c>
      <c r="W219" s="70"/>
      <c r="X219" s="58">
        <f>+W219*F219</f>
        <v>0</v>
      </c>
      <c r="Y219" s="56"/>
      <c r="Z219" s="48">
        <f>SUM(J219:V219)</f>
        <v>55548</v>
      </c>
    </row>
    <row r="220" spans="1:26" ht="12.75" x14ac:dyDescent="0.2">
      <c r="A220" s="32" t="s">
        <v>4</v>
      </c>
      <c r="B220" s="2" t="s">
        <v>70</v>
      </c>
      <c r="C220" s="8" t="s">
        <v>73</v>
      </c>
      <c r="D220" s="9">
        <v>72</v>
      </c>
      <c r="E220" s="24">
        <v>0.55000000000000004</v>
      </c>
      <c r="F220" s="39">
        <v>1.65</v>
      </c>
      <c r="G220" s="39">
        <f t="shared" si="33"/>
        <v>158.4</v>
      </c>
      <c r="H220" s="5"/>
      <c r="I220" s="10"/>
      <c r="J220" s="10">
        <v>1008</v>
      </c>
      <c r="K220" s="44">
        <v>0</v>
      </c>
      <c r="L220" s="10">
        <v>3024</v>
      </c>
      <c r="M220" s="10"/>
      <c r="N220" s="10"/>
      <c r="O220" s="10"/>
      <c r="P220" s="10">
        <v>3024</v>
      </c>
      <c r="Q220" s="10">
        <v>3024</v>
      </c>
      <c r="R220" s="10">
        <v>3024</v>
      </c>
      <c r="S220" s="10">
        <v>3024</v>
      </c>
      <c r="T220" s="10">
        <v>3024</v>
      </c>
      <c r="U220" s="10">
        <v>0</v>
      </c>
      <c r="V220" s="34">
        <v>0</v>
      </c>
      <c r="W220" s="70"/>
      <c r="X220" s="58">
        <f>+W220*F220</f>
        <v>0</v>
      </c>
      <c r="Y220" s="56"/>
      <c r="Z220" s="48">
        <f>SUM(J220:V220)</f>
        <v>19152</v>
      </c>
    </row>
    <row r="221" spans="1:26" ht="12.75" x14ac:dyDescent="0.2">
      <c r="A221" s="32" t="s">
        <v>4</v>
      </c>
      <c r="B221" s="2" t="s">
        <v>70</v>
      </c>
      <c r="C221" s="8" t="s">
        <v>73</v>
      </c>
      <c r="D221" s="9" t="s">
        <v>18</v>
      </c>
      <c r="E221" s="24">
        <v>0.55000000000000004</v>
      </c>
      <c r="F221" s="39">
        <v>0.95</v>
      </c>
      <c r="G221" s="39">
        <f t="shared" si="33"/>
        <v>0</v>
      </c>
      <c r="H221" s="5"/>
      <c r="I221" s="10">
        <v>2000</v>
      </c>
      <c r="J221" s="10">
        <f>I221</f>
        <v>2000</v>
      </c>
      <c r="K221" s="44"/>
      <c r="L221" s="10"/>
      <c r="M221" s="10"/>
      <c r="N221" s="10"/>
      <c r="O221" s="10"/>
      <c r="P221" s="10"/>
      <c r="Q221" s="10"/>
      <c r="R221" s="10"/>
      <c r="S221" s="10"/>
      <c r="T221" s="10"/>
      <c r="U221" s="10"/>
      <c r="V221" s="10"/>
      <c r="W221" s="70"/>
      <c r="X221" s="58">
        <f>+W221*F221</f>
        <v>0</v>
      </c>
      <c r="Y221" s="56"/>
      <c r="Z221" s="48">
        <f>SUM(J221:V221)</f>
        <v>2000</v>
      </c>
    </row>
    <row r="222" spans="1:26" ht="13.5" thickBot="1" x14ac:dyDescent="0.25">
      <c r="A222" s="32" t="s">
        <v>4</v>
      </c>
      <c r="B222" s="2" t="s">
        <v>70</v>
      </c>
      <c r="C222" s="8" t="s">
        <v>74</v>
      </c>
      <c r="D222" s="9">
        <v>72</v>
      </c>
      <c r="E222" s="6"/>
      <c r="F222" s="39">
        <v>2.15</v>
      </c>
      <c r="G222" s="39">
        <f t="shared" si="33"/>
        <v>154.79999999999998</v>
      </c>
      <c r="H222" s="5"/>
      <c r="I222" s="10"/>
      <c r="J222" s="10">
        <v>5040</v>
      </c>
      <c r="K222" s="46">
        <v>0</v>
      </c>
      <c r="L222" s="35">
        <v>0</v>
      </c>
      <c r="M222" s="35"/>
      <c r="N222" s="35"/>
      <c r="O222" s="35"/>
      <c r="P222" s="35">
        <v>7200</v>
      </c>
      <c r="Q222" s="35">
        <v>7200</v>
      </c>
      <c r="R222" s="35">
        <v>3960</v>
      </c>
      <c r="S222" s="35">
        <v>7200</v>
      </c>
      <c r="T222" s="35">
        <v>7200</v>
      </c>
      <c r="U222" s="35">
        <v>6408</v>
      </c>
      <c r="V222" s="36">
        <v>3168</v>
      </c>
      <c r="W222" s="70"/>
      <c r="X222" s="58">
        <f>+W222*F222</f>
        <v>0</v>
      </c>
      <c r="Y222" s="56"/>
      <c r="Z222" s="48">
        <f>SUM(J222:V222)</f>
        <v>47376</v>
      </c>
    </row>
    <row r="223" spans="1:26" ht="12.75" x14ac:dyDescent="0.2">
      <c r="A223" s="32" t="s">
        <v>194</v>
      </c>
      <c r="B223" s="1" t="s">
        <v>31</v>
      </c>
      <c r="C223" s="21" t="s">
        <v>195</v>
      </c>
      <c r="D223" s="9">
        <v>72</v>
      </c>
      <c r="E223" s="24"/>
      <c r="F223" s="80" t="s">
        <v>224</v>
      </c>
      <c r="G223" s="80" t="s">
        <v>224</v>
      </c>
      <c r="H223" s="18"/>
      <c r="I223" s="18"/>
      <c r="J223" s="18"/>
      <c r="K223" s="100"/>
      <c r="L223" s="18"/>
      <c r="M223" s="18"/>
      <c r="N223" s="18"/>
      <c r="O223" s="18"/>
      <c r="P223" s="18"/>
      <c r="Q223" s="18"/>
      <c r="R223" s="18"/>
      <c r="S223" s="18"/>
      <c r="T223" s="18">
        <f>72*100</f>
        <v>7200</v>
      </c>
      <c r="U223" s="18"/>
      <c r="V223" s="18"/>
      <c r="W223" s="82"/>
      <c r="Z223" s="48">
        <f t="shared" ref="Z223:Z251" si="34">SUM(J223:V223)</f>
        <v>7200</v>
      </c>
    </row>
    <row r="224" spans="1:26" ht="12.75" x14ac:dyDescent="0.2">
      <c r="A224" s="83" t="s">
        <v>194</v>
      </c>
      <c r="B224" s="90" t="s">
        <v>31</v>
      </c>
      <c r="C224" s="21" t="s">
        <v>196</v>
      </c>
      <c r="D224" s="9">
        <v>72</v>
      </c>
      <c r="E224" s="81"/>
      <c r="F224" s="80" t="s">
        <v>224</v>
      </c>
      <c r="G224" s="80" t="s">
        <v>224</v>
      </c>
      <c r="H224" s="60"/>
      <c r="I224" s="60"/>
      <c r="J224" s="60"/>
      <c r="K224" s="101"/>
      <c r="L224" s="60"/>
      <c r="M224" s="60"/>
      <c r="N224" s="60"/>
      <c r="O224" s="60"/>
      <c r="P224" s="60"/>
      <c r="Q224" s="60">
        <v>10000</v>
      </c>
      <c r="R224" s="60"/>
      <c r="S224" s="60"/>
      <c r="T224" s="60"/>
      <c r="U224" s="60"/>
      <c r="V224" s="60"/>
      <c r="W224" s="82"/>
      <c r="Z224" s="48">
        <f t="shared" si="34"/>
        <v>10000</v>
      </c>
    </row>
    <row r="225" spans="1:26" ht="12.75" x14ac:dyDescent="0.2">
      <c r="A225" s="83" t="s">
        <v>194</v>
      </c>
      <c r="B225" s="90" t="s">
        <v>31</v>
      </c>
      <c r="C225" s="21" t="s">
        <v>197</v>
      </c>
      <c r="D225" s="9">
        <v>72</v>
      </c>
      <c r="E225" s="81"/>
      <c r="F225" s="80" t="s">
        <v>224</v>
      </c>
      <c r="G225" s="80" t="s">
        <v>224</v>
      </c>
      <c r="H225" s="60"/>
      <c r="I225" s="60"/>
      <c r="J225" s="60"/>
      <c r="K225" s="101"/>
      <c r="L225" s="60"/>
      <c r="M225" s="60"/>
      <c r="N225" s="60"/>
      <c r="O225" s="60"/>
      <c r="P225" s="60"/>
      <c r="Q225" s="60">
        <v>10000</v>
      </c>
      <c r="R225" s="60"/>
      <c r="S225" s="60"/>
      <c r="T225" s="60"/>
      <c r="U225" s="60"/>
      <c r="V225" s="60"/>
      <c r="W225" s="82"/>
      <c r="Z225" s="48">
        <f t="shared" si="34"/>
        <v>10000</v>
      </c>
    </row>
    <row r="226" spans="1:26" ht="12.75" x14ac:dyDescent="0.2">
      <c r="A226" s="83" t="s">
        <v>194</v>
      </c>
      <c r="B226" s="90" t="s">
        <v>31</v>
      </c>
      <c r="C226" s="21" t="s">
        <v>198</v>
      </c>
      <c r="D226" s="9">
        <v>72</v>
      </c>
      <c r="E226" s="81"/>
      <c r="F226" s="80" t="s">
        <v>224</v>
      </c>
      <c r="G226" s="80" t="s">
        <v>224</v>
      </c>
      <c r="H226" s="60"/>
      <c r="I226" s="60"/>
      <c r="J226" s="60"/>
      <c r="K226" s="101"/>
      <c r="L226" s="60"/>
      <c r="M226" s="60"/>
      <c r="N226" s="60"/>
      <c r="O226" s="60"/>
      <c r="P226" s="60"/>
      <c r="Q226" s="60"/>
      <c r="R226" s="60">
        <v>10000</v>
      </c>
      <c r="S226" s="60"/>
      <c r="T226" s="60"/>
      <c r="U226" s="60"/>
      <c r="V226" s="60"/>
      <c r="W226" s="82"/>
      <c r="Z226" s="48">
        <f t="shared" si="34"/>
        <v>10000</v>
      </c>
    </row>
    <row r="227" spans="1:26" ht="12.75" x14ac:dyDescent="0.2">
      <c r="A227" s="83" t="s">
        <v>194</v>
      </c>
      <c r="B227" s="90" t="s">
        <v>29</v>
      </c>
      <c r="C227" s="21" t="s">
        <v>199</v>
      </c>
      <c r="D227" s="9">
        <v>72</v>
      </c>
      <c r="E227" s="81"/>
      <c r="F227" s="80" t="s">
        <v>224</v>
      </c>
      <c r="G227" s="80" t="s">
        <v>224</v>
      </c>
      <c r="H227" s="60"/>
      <c r="I227" s="60"/>
      <c r="J227" s="60"/>
      <c r="K227" s="101"/>
      <c r="L227" s="60"/>
      <c r="M227" s="60"/>
      <c r="N227" s="60">
        <v>5000</v>
      </c>
      <c r="O227" s="60"/>
      <c r="P227" s="60">
        <v>5000</v>
      </c>
      <c r="Q227" s="60"/>
      <c r="R227" s="60"/>
      <c r="S227" s="60"/>
      <c r="T227" s="60"/>
      <c r="U227" s="60">
        <v>5000</v>
      </c>
      <c r="V227" s="60"/>
      <c r="W227" s="82"/>
      <c r="Z227" s="48">
        <f t="shared" si="34"/>
        <v>15000</v>
      </c>
    </row>
    <row r="228" spans="1:26" ht="12.75" x14ac:dyDescent="0.2">
      <c r="A228" s="83" t="s">
        <v>194</v>
      </c>
      <c r="B228" s="90" t="s">
        <v>29</v>
      </c>
      <c r="C228" s="21" t="s">
        <v>200</v>
      </c>
      <c r="D228" s="9">
        <v>72</v>
      </c>
      <c r="E228" s="81"/>
      <c r="F228" s="80" t="s">
        <v>224</v>
      </c>
      <c r="G228" s="80" t="s">
        <v>224</v>
      </c>
      <c r="H228" s="60"/>
      <c r="I228" s="60"/>
      <c r="J228" s="60"/>
      <c r="K228" s="101"/>
      <c r="L228" s="60"/>
      <c r="M228" s="60"/>
      <c r="N228" s="60">
        <v>5000</v>
      </c>
      <c r="O228" s="60"/>
      <c r="P228" s="60">
        <v>5000</v>
      </c>
      <c r="Q228" s="60"/>
      <c r="R228" s="60"/>
      <c r="S228" s="60"/>
      <c r="T228" s="60"/>
      <c r="U228" s="60">
        <v>5000</v>
      </c>
      <c r="V228" s="60"/>
      <c r="W228" s="82"/>
      <c r="Z228" s="48">
        <f t="shared" si="34"/>
        <v>15000</v>
      </c>
    </row>
    <row r="229" spans="1:26" ht="11.25" customHeight="1" x14ac:dyDescent="0.2">
      <c r="A229" s="83" t="s">
        <v>194</v>
      </c>
      <c r="B229" s="90" t="s">
        <v>29</v>
      </c>
      <c r="C229" s="21" t="s">
        <v>201</v>
      </c>
      <c r="D229" s="9">
        <v>72</v>
      </c>
      <c r="E229" s="81"/>
      <c r="F229" s="80" t="s">
        <v>224</v>
      </c>
      <c r="G229" s="80" t="s">
        <v>224</v>
      </c>
      <c r="H229" s="60"/>
      <c r="I229" s="60"/>
      <c r="J229" s="60"/>
      <c r="K229" s="101"/>
      <c r="L229" s="60"/>
      <c r="M229" s="60"/>
      <c r="N229" s="60">
        <v>5000</v>
      </c>
      <c r="O229" s="60"/>
      <c r="P229" s="60">
        <v>5000</v>
      </c>
      <c r="Q229" s="60"/>
      <c r="R229" s="60"/>
      <c r="S229" s="60"/>
      <c r="T229" s="60"/>
      <c r="U229" s="60">
        <v>5000</v>
      </c>
      <c r="V229" s="60"/>
      <c r="W229" s="82"/>
      <c r="Z229" s="48">
        <f t="shared" si="34"/>
        <v>15000</v>
      </c>
    </row>
    <row r="230" spans="1:26" ht="12.75" x14ac:dyDescent="0.2">
      <c r="A230" s="83" t="s">
        <v>194</v>
      </c>
      <c r="B230" s="90" t="s">
        <v>29</v>
      </c>
      <c r="C230" s="21" t="s">
        <v>202</v>
      </c>
      <c r="D230" s="9">
        <v>72</v>
      </c>
      <c r="E230" s="81"/>
      <c r="F230" s="80" t="s">
        <v>224</v>
      </c>
      <c r="G230" s="80" t="s">
        <v>224</v>
      </c>
      <c r="H230" s="60"/>
      <c r="I230" s="60"/>
      <c r="J230" s="60"/>
      <c r="K230" s="101"/>
      <c r="L230" s="60"/>
      <c r="M230" s="60"/>
      <c r="N230" s="60">
        <v>5000</v>
      </c>
      <c r="O230" s="60"/>
      <c r="P230" s="60">
        <v>5000</v>
      </c>
      <c r="Q230" s="60"/>
      <c r="R230" s="60"/>
      <c r="S230" s="60"/>
      <c r="T230" s="60"/>
      <c r="U230" s="60">
        <v>5000</v>
      </c>
      <c r="V230" s="60"/>
      <c r="W230" s="82"/>
      <c r="Z230" s="48">
        <f t="shared" si="34"/>
        <v>15000</v>
      </c>
    </row>
    <row r="231" spans="1:26" ht="12.75" x14ac:dyDescent="0.2">
      <c r="A231" s="83" t="s">
        <v>194</v>
      </c>
      <c r="B231" s="90" t="s">
        <v>29</v>
      </c>
      <c r="C231" s="21" t="s">
        <v>203</v>
      </c>
      <c r="D231" s="9">
        <v>72</v>
      </c>
      <c r="E231" s="81"/>
      <c r="F231" s="80" t="s">
        <v>224</v>
      </c>
      <c r="G231" s="80" t="s">
        <v>224</v>
      </c>
      <c r="H231" s="60"/>
      <c r="I231" s="60"/>
      <c r="J231" s="60"/>
      <c r="K231" s="101"/>
      <c r="L231" s="60"/>
      <c r="M231" s="60"/>
      <c r="N231" s="60">
        <v>5000</v>
      </c>
      <c r="O231" s="60"/>
      <c r="P231" s="60">
        <v>5000</v>
      </c>
      <c r="Q231" s="60"/>
      <c r="R231" s="60"/>
      <c r="S231" s="60"/>
      <c r="T231" s="60"/>
      <c r="U231" s="60">
        <v>5000</v>
      </c>
      <c r="V231" s="60"/>
      <c r="W231" s="82"/>
      <c r="Z231" s="48">
        <f t="shared" si="34"/>
        <v>15000</v>
      </c>
    </row>
    <row r="232" spans="1:26" ht="12.75" x14ac:dyDescent="0.2">
      <c r="A232" s="83" t="s">
        <v>194</v>
      </c>
      <c r="B232" s="90" t="s">
        <v>29</v>
      </c>
      <c r="C232" s="21" t="s">
        <v>204</v>
      </c>
      <c r="D232" s="9">
        <v>72</v>
      </c>
      <c r="E232" s="81"/>
      <c r="F232" s="80" t="s">
        <v>224</v>
      </c>
      <c r="G232" s="80" t="s">
        <v>224</v>
      </c>
      <c r="H232" s="60"/>
      <c r="I232" s="60"/>
      <c r="J232" s="60"/>
      <c r="K232" s="101"/>
      <c r="L232" s="60"/>
      <c r="M232" s="60"/>
      <c r="N232" s="60"/>
      <c r="O232" s="60"/>
      <c r="P232" s="60"/>
      <c r="Q232" s="60"/>
      <c r="R232" s="60">
        <v>5000</v>
      </c>
      <c r="S232" s="60"/>
      <c r="T232" s="60"/>
      <c r="U232" s="60"/>
      <c r="V232" s="60"/>
      <c r="W232" s="82"/>
      <c r="Z232" s="48">
        <f t="shared" si="34"/>
        <v>5000</v>
      </c>
    </row>
    <row r="233" spans="1:26" ht="12.75" x14ac:dyDescent="0.2">
      <c r="A233" s="83" t="s">
        <v>194</v>
      </c>
      <c r="B233" s="90" t="s">
        <v>29</v>
      </c>
      <c r="C233" s="21" t="s">
        <v>205</v>
      </c>
      <c r="D233" s="9">
        <v>72</v>
      </c>
      <c r="E233" s="81"/>
      <c r="F233" s="80" t="s">
        <v>224</v>
      </c>
      <c r="G233" s="80" t="s">
        <v>224</v>
      </c>
      <c r="H233" s="60"/>
      <c r="I233" s="60"/>
      <c r="J233" s="60"/>
      <c r="K233" s="101"/>
      <c r="L233" s="60"/>
      <c r="M233" s="60"/>
      <c r="N233" s="60"/>
      <c r="O233" s="60"/>
      <c r="P233" s="60"/>
      <c r="Q233" s="60"/>
      <c r="R233" s="60">
        <v>5000</v>
      </c>
      <c r="S233" s="60"/>
      <c r="T233" s="60"/>
      <c r="U233" s="60"/>
      <c r="V233" s="60"/>
      <c r="W233" s="82"/>
      <c r="Z233" s="48">
        <f t="shared" si="34"/>
        <v>5000</v>
      </c>
    </row>
    <row r="234" spans="1:26" ht="12.75" x14ac:dyDescent="0.2">
      <c r="A234" s="83" t="s">
        <v>194</v>
      </c>
      <c r="B234" s="90" t="s">
        <v>29</v>
      </c>
      <c r="C234" s="21" t="s">
        <v>206</v>
      </c>
      <c r="D234" s="9">
        <v>72</v>
      </c>
      <c r="E234" s="81"/>
      <c r="F234" s="80" t="s">
        <v>224</v>
      </c>
      <c r="G234" s="80" t="s">
        <v>224</v>
      </c>
      <c r="H234" s="60"/>
      <c r="I234" s="60"/>
      <c r="J234" s="60"/>
      <c r="K234" s="101"/>
      <c r="L234" s="60"/>
      <c r="M234" s="60"/>
      <c r="N234" s="60"/>
      <c r="O234" s="60"/>
      <c r="P234" s="60"/>
      <c r="Q234" s="60"/>
      <c r="R234" s="60">
        <v>5000</v>
      </c>
      <c r="S234" s="60"/>
      <c r="T234" s="60"/>
      <c r="U234" s="60"/>
      <c r="V234" s="60"/>
      <c r="W234" s="82"/>
      <c r="Z234" s="48">
        <f t="shared" si="34"/>
        <v>5000</v>
      </c>
    </row>
    <row r="235" spans="1:26" ht="12.75" x14ac:dyDescent="0.2">
      <c r="A235" s="83" t="s">
        <v>194</v>
      </c>
      <c r="B235" s="90" t="s">
        <v>29</v>
      </c>
      <c r="C235" s="21" t="s">
        <v>207</v>
      </c>
      <c r="D235" s="9">
        <v>72</v>
      </c>
      <c r="E235" s="81"/>
      <c r="F235" s="80" t="s">
        <v>224</v>
      </c>
      <c r="G235" s="80" t="s">
        <v>224</v>
      </c>
      <c r="H235" s="60"/>
      <c r="I235" s="60"/>
      <c r="J235" s="60"/>
      <c r="K235" s="101"/>
      <c r="L235" s="60"/>
      <c r="M235" s="60"/>
      <c r="N235" s="60"/>
      <c r="O235" s="60"/>
      <c r="P235" s="60"/>
      <c r="Q235" s="60"/>
      <c r="R235" s="60">
        <v>5000</v>
      </c>
      <c r="S235" s="60"/>
      <c r="T235" s="60"/>
      <c r="U235" s="60"/>
      <c r="V235" s="60"/>
      <c r="W235" s="82"/>
      <c r="Z235" s="48">
        <f t="shared" si="34"/>
        <v>5000</v>
      </c>
    </row>
    <row r="236" spans="1:26" ht="12.75" x14ac:dyDescent="0.2">
      <c r="A236" s="83" t="s">
        <v>194</v>
      </c>
      <c r="B236" s="90" t="s">
        <v>29</v>
      </c>
      <c r="C236" s="21" t="s">
        <v>208</v>
      </c>
      <c r="D236" s="9">
        <v>72</v>
      </c>
      <c r="E236" s="81"/>
      <c r="F236" s="80" t="s">
        <v>224</v>
      </c>
      <c r="G236" s="80" t="s">
        <v>224</v>
      </c>
      <c r="H236" s="60"/>
      <c r="I236" s="60"/>
      <c r="J236" s="60"/>
      <c r="K236" s="101"/>
      <c r="L236" s="60"/>
      <c r="M236" s="60"/>
      <c r="N236" s="60"/>
      <c r="O236" s="60"/>
      <c r="P236" s="60"/>
      <c r="Q236" s="60"/>
      <c r="R236" s="60">
        <v>5000</v>
      </c>
      <c r="S236" s="60"/>
      <c r="T236" s="60"/>
      <c r="U236" s="60"/>
      <c r="V236" s="60"/>
      <c r="W236" s="82"/>
      <c r="Z236" s="48">
        <f t="shared" si="34"/>
        <v>5000</v>
      </c>
    </row>
    <row r="237" spans="1:26" ht="12.75" x14ac:dyDescent="0.2">
      <c r="A237" s="83" t="s">
        <v>194</v>
      </c>
      <c r="B237" s="90" t="s">
        <v>29</v>
      </c>
      <c r="C237" s="21" t="s">
        <v>209</v>
      </c>
      <c r="D237" s="9">
        <v>72</v>
      </c>
      <c r="E237" s="81"/>
      <c r="F237" s="80" t="s">
        <v>224</v>
      </c>
      <c r="G237" s="80" t="s">
        <v>224</v>
      </c>
      <c r="H237" s="60"/>
      <c r="I237" s="60"/>
      <c r="J237" s="60"/>
      <c r="K237" s="101"/>
      <c r="L237" s="60"/>
      <c r="M237" s="60"/>
      <c r="N237" s="60"/>
      <c r="O237" s="60"/>
      <c r="P237" s="60"/>
      <c r="Q237" s="60"/>
      <c r="R237" s="60">
        <v>5000</v>
      </c>
      <c r="S237" s="60"/>
      <c r="T237" s="60"/>
      <c r="U237" s="60"/>
      <c r="V237" s="60"/>
      <c r="W237" s="82"/>
      <c r="Z237" s="48">
        <f t="shared" si="34"/>
        <v>5000</v>
      </c>
    </row>
    <row r="238" spans="1:26" ht="12.75" x14ac:dyDescent="0.2">
      <c r="A238" s="83" t="s">
        <v>194</v>
      </c>
      <c r="B238" s="90" t="s">
        <v>29</v>
      </c>
      <c r="C238" s="21" t="s">
        <v>210</v>
      </c>
      <c r="D238" s="9">
        <v>72</v>
      </c>
      <c r="E238" s="81"/>
      <c r="F238" s="80" t="s">
        <v>224</v>
      </c>
      <c r="G238" s="80" t="s">
        <v>224</v>
      </c>
      <c r="H238" s="60"/>
      <c r="I238" s="60"/>
      <c r="J238" s="60"/>
      <c r="K238" s="101"/>
      <c r="L238" s="60"/>
      <c r="M238" s="60"/>
      <c r="N238" s="60"/>
      <c r="O238" s="60"/>
      <c r="P238" s="60"/>
      <c r="Q238" s="60"/>
      <c r="R238" s="60">
        <v>5000</v>
      </c>
      <c r="S238" s="60"/>
      <c r="T238" s="60"/>
      <c r="U238" s="60"/>
      <c r="V238" s="60"/>
      <c r="W238" s="82"/>
      <c r="Z238" s="48">
        <f t="shared" si="34"/>
        <v>5000</v>
      </c>
    </row>
    <row r="239" spans="1:26" ht="12.75" x14ac:dyDescent="0.2">
      <c r="A239" s="83" t="s">
        <v>194</v>
      </c>
      <c r="B239" s="90" t="s">
        <v>29</v>
      </c>
      <c r="C239" s="21" t="s">
        <v>211</v>
      </c>
      <c r="D239" s="9">
        <v>72</v>
      </c>
      <c r="E239" s="81"/>
      <c r="F239" s="80" t="s">
        <v>224</v>
      </c>
      <c r="G239" s="80" t="s">
        <v>224</v>
      </c>
      <c r="H239" s="60"/>
      <c r="I239" s="60"/>
      <c r="J239" s="60"/>
      <c r="K239" s="101"/>
      <c r="L239" s="60"/>
      <c r="M239" s="60"/>
      <c r="N239" s="60"/>
      <c r="O239" s="60"/>
      <c r="P239" s="60"/>
      <c r="Q239" s="60"/>
      <c r="R239" s="60">
        <v>5000</v>
      </c>
      <c r="S239" s="60"/>
      <c r="T239" s="60"/>
      <c r="U239" s="60"/>
      <c r="V239" s="60"/>
      <c r="W239" s="82"/>
      <c r="Z239" s="48">
        <f t="shared" si="34"/>
        <v>5000</v>
      </c>
    </row>
    <row r="240" spans="1:26" ht="12.75" x14ac:dyDescent="0.2">
      <c r="A240" s="83" t="s">
        <v>194</v>
      </c>
      <c r="B240" s="90" t="s">
        <v>29</v>
      </c>
      <c r="C240" s="21" t="s">
        <v>212</v>
      </c>
      <c r="D240" s="9">
        <v>72</v>
      </c>
      <c r="E240" s="81"/>
      <c r="F240" s="80" t="s">
        <v>224</v>
      </c>
      <c r="G240" s="80" t="s">
        <v>224</v>
      </c>
      <c r="H240" s="60"/>
      <c r="I240" s="60"/>
      <c r="J240" s="60"/>
      <c r="K240" s="101"/>
      <c r="L240" s="60"/>
      <c r="M240" s="60"/>
      <c r="N240" s="60"/>
      <c r="O240" s="60"/>
      <c r="P240" s="60"/>
      <c r="Q240" s="60"/>
      <c r="R240" s="60">
        <v>5000</v>
      </c>
      <c r="S240" s="60"/>
      <c r="T240" s="60"/>
      <c r="U240" s="60"/>
      <c r="V240" s="60"/>
      <c r="W240" s="82"/>
      <c r="Z240" s="48">
        <f t="shared" si="34"/>
        <v>5000</v>
      </c>
    </row>
    <row r="241" spans="1:26" ht="12.75" x14ac:dyDescent="0.2">
      <c r="A241" s="83" t="s">
        <v>194</v>
      </c>
      <c r="B241" s="90" t="s">
        <v>29</v>
      </c>
      <c r="C241" s="21" t="s">
        <v>213</v>
      </c>
      <c r="D241" s="9">
        <v>72</v>
      </c>
      <c r="E241" s="81"/>
      <c r="F241" s="80" t="s">
        <v>224</v>
      </c>
      <c r="G241" s="80" t="s">
        <v>224</v>
      </c>
      <c r="H241" s="60"/>
      <c r="I241" s="60"/>
      <c r="J241" s="60"/>
      <c r="K241" s="101"/>
      <c r="L241" s="60"/>
      <c r="M241" s="60"/>
      <c r="N241" s="60"/>
      <c r="O241" s="60"/>
      <c r="P241" s="60"/>
      <c r="Q241" s="60"/>
      <c r="R241" s="60">
        <v>5000</v>
      </c>
      <c r="S241" s="60"/>
      <c r="T241" s="60"/>
      <c r="U241" s="60"/>
      <c r="V241" s="60"/>
      <c r="W241" s="82"/>
      <c r="Z241" s="48">
        <f t="shared" si="34"/>
        <v>5000</v>
      </c>
    </row>
    <row r="242" spans="1:26" ht="12.75" x14ac:dyDescent="0.2">
      <c r="A242" s="83" t="s">
        <v>194</v>
      </c>
      <c r="B242" s="90" t="s">
        <v>29</v>
      </c>
      <c r="C242" s="21" t="s">
        <v>214</v>
      </c>
      <c r="D242" s="9">
        <v>72</v>
      </c>
      <c r="E242" s="81"/>
      <c r="F242" s="80" t="s">
        <v>224</v>
      </c>
      <c r="G242" s="80" t="s">
        <v>224</v>
      </c>
      <c r="H242" s="60"/>
      <c r="I242" s="60"/>
      <c r="J242" s="60"/>
      <c r="K242" s="101"/>
      <c r="L242" s="60"/>
      <c r="M242" s="60"/>
      <c r="N242" s="60"/>
      <c r="O242" s="60"/>
      <c r="P242" s="60"/>
      <c r="Q242" s="60"/>
      <c r="R242" s="60">
        <v>5000</v>
      </c>
      <c r="S242" s="60"/>
      <c r="T242" s="60"/>
      <c r="U242" s="60"/>
      <c r="V242" s="60"/>
      <c r="W242" s="82"/>
      <c r="Z242" s="48">
        <f t="shared" si="34"/>
        <v>5000</v>
      </c>
    </row>
    <row r="243" spans="1:26" ht="12.75" x14ac:dyDescent="0.2">
      <c r="A243" s="83" t="s">
        <v>194</v>
      </c>
      <c r="B243" s="90" t="s">
        <v>29</v>
      </c>
      <c r="C243" s="21" t="s">
        <v>215</v>
      </c>
      <c r="D243" s="9">
        <v>72</v>
      </c>
      <c r="E243" s="81"/>
      <c r="F243" s="80" t="s">
        <v>224</v>
      </c>
      <c r="G243" s="80" t="s">
        <v>224</v>
      </c>
      <c r="H243" s="60"/>
      <c r="I243" s="60"/>
      <c r="J243" s="60"/>
      <c r="K243" s="101"/>
      <c r="L243" s="60"/>
      <c r="M243" s="60"/>
      <c r="N243" s="60"/>
      <c r="O243" s="60"/>
      <c r="P243" s="60"/>
      <c r="Q243" s="60"/>
      <c r="R243" s="60">
        <v>5000</v>
      </c>
      <c r="S243" s="60"/>
      <c r="T243" s="60"/>
      <c r="U243" s="60"/>
      <c r="V243" s="60"/>
      <c r="W243" s="82"/>
      <c r="Z243" s="48">
        <f t="shared" si="34"/>
        <v>5000</v>
      </c>
    </row>
    <row r="244" spans="1:26" ht="12.75" x14ac:dyDescent="0.2">
      <c r="A244" s="83" t="s">
        <v>194</v>
      </c>
      <c r="B244" s="90" t="s">
        <v>29</v>
      </c>
      <c r="C244" s="21" t="s">
        <v>216</v>
      </c>
      <c r="D244" s="9">
        <v>72</v>
      </c>
      <c r="E244" s="81"/>
      <c r="F244" s="80" t="s">
        <v>224</v>
      </c>
      <c r="G244" s="80" t="s">
        <v>224</v>
      </c>
      <c r="H244" s="60"/>
      <c r="I244" s="60"/>
      <c r="J244" s="60"/>
      <c r="K244" s="101"/>
      <c r="L244" s="60"/>
      <c r="M244" s="60"/>
      <c r="N244" s="60"/>
      <c r="O244" s="60"/>
      <c r="P244" s="60"/>
      <c r="Q244" s="60"/>
      <c r="R244" s="60">
        <v>5000</v>
      </c>
      <c r="S244" s="60"/>
      <c r="T244" s="60"/>
      <c r="U244" s="60"/>
      <c r="V244" s="60"/>
      <c r="W244" s="82"/>
      <c r="Z244" s="48">
        <f t="shared" si="34"/>
        <v>5000</v>
      </c>
    </row>
    <row r="245" spans="1:26" ht="12.75" x14ac:dyDescent="0.2">
      <c r="A245" s="83" t="s">
        <v>194</v>
      </c>
      <c r="B245" s="90" t="s">
        <v>33</v>
      </c>
      <c r="C245" s="21" t="s">
        <v>217</v>
      </c>
      <c r="D245" s="9">
        <v>72</v>
      </c>
      <c r="E245" s="81"/>
      <c r="F245" s="80" t="s">
        <v>224</v>
      </c>
      <c r="G245" s="80" t="s">
        <v>224</v>
      </c>
      <c r="H245" s="60"/>
      <c r="I245" s="60"/>
      <c r="J245" s="60"/>
      <c r="K245" s="101"/>
      <c r="L245" s="60"/>
      <c r="M245" s="60"/>
      <c r="N245" s="60"/>
      <c r="O245" s="60"/>
      <c r="P245" s="60"/>
      <c r="Q245" s="60"/>
      <c r="R245" s="60">
        <v>5000</v>
      </c>
      <c r="S245" s="60"/>
      <c r="T245" s="60"/>
      <c r="U245" s="60">
        <v>5000</v>
      </c>
      <c r="V245" s="60"/>
      <c r="W245" s="82"/>
      <c r="Z245" s="48">
        <f t="shared" si="34"/>
        <v>10000</v>
      </c>
    </row>
    <row r="246" spans="1:26" ht="12.75" x14ac:dyDescent="0.2">
      <c r="A246" s="83" t="s">
        <v>194</v>
      </c>
      <c r="B246" s="90" t="s">
        <v>33</v>
      </c>
      <c r="C246" s="21" t="s">
        <v>218</v>
      </c>
      <c r="D246" s="9">
        <v>72</v>
      </c>
      <c r="E246" s="81"/>
      <c r="F246" s="80" t="s">
        <v>224</v>
      </c>
      <c r="G246" s="80" t="s">
        <v>224</v>
      </c>
      <c r="H246" s="60"/>
      <c r="I246" s="60"/>
      <c r="J246" s="60"/>
      <c r="K246" s="101"/>
      <c r="L246" s="60"/>
      <c r="M246" s="60"/>
      <c r="N246" s="60"/>
      <c r="O246" s="60"/>
      <c r="P246" s="60"/>
      <c r="Q246" s="60"/>
      <c r="R246" s="60">
        <v>5000</v>
      </c>
      <c r="S246" s="60"/>
      <c r="T246" s="60"/>
      <c r="U246" s="60">
        <v>5000</v>
      </c>
      <c r="V246" s="60"/>
      <c r="W246" s="82"/>
      <c r="Z246" s="48">
        <f t="shared" si="34"/>
        <v>10000</v>
      </c>
    </row>
    <row r="247" spans="1:26" ht="12.75" x14ac:dyDescent="0.2">
      <c r="A247" s="83" t="s">
        <v>194</v>
      </c>
      <c r="B247" s="90" t="s">
        <v>33</v>
      </c>
      <c r="C247" s="21" t="s">
        <v>219</v>
      </c>
      <c r="D247" s="9">
        <v>72</v>
      </c>
      <c r="E247" s="81"/>
      <c r="F247" s="80" t="s">
        <v>224</v>
      </c>
      <c r="G247" s="80" t="s">
        <v>224</v>
      </c>
      <c r="H247" s="60"/>
      <c r="I247" s="60"/>
      <c r="J247" s="60"/>
      <c r="K247" s="101"/>
      <c r="L247" s="60"/>
      <c r="M247" s="60"/>
      <c r="N247" s="60"/>
      <c r="O247" s="60"/>
      <c r="P247" s="60"/>
      <c r="Q247" s="60"/>
      <c r="R247" s="60">
        <v>5000</v>
      </c>
      <c r="S247" s="60"/>
      <c r="T247" s="60"/>
      <c r="U247" s="60"/>
      <c r="V247" s="60"/>
      <c r="W247" s="82"/>
      <c r="Z247" s="48">
        <f t="shared" si="34"/>
        <v>5000</v>
      </c>
    </row>
    <row r="248" spans="1:26" ht="12.75" x14ac:dyDescent="0.2">
      <c r="A248" s="83" t="s">
        <v>194</v>
      </c>
      <c r="B248" s="90" t="s">
        <v>33</v>
      </c>
      <c r="C248" s="21" t="s">
        <v>220</v>
      </c>
      <c r="D248" s="9">
        <v>72</v>
      </c>
      <c r="E248" s="81"/>
      <c r="F248" s="80" t="s">
        <v>224</v>
      </c>
      <c r="G248" s="80" t="s">
        <v>224</v>
      </c>
      <c r="H248" s="60"/>
      <c r="I248" s="60"/>
      <c r="J248" s="60"/>
      <c r="K248" s="101"/>
      <c r="L248" s="60"/>
      <c r="M248" s="60"/>
      <c r="N248" s="60"/>
      <c r="O248" s="60"/>
      <c r="P248" s="60"/>
      <c r="Q248" s="60"/>
      <c r="R248" s="60">
        <v>5000</v>
      </c>
      <c r="S248" s="60"/>
      <c r="T248" s="60"/>
      <c r="U248" s="60"/>
      <c r="V248" s="60"/>
      <c r="W248" s="82"/>
      <c r="Z248" s="48">
        <f t="shared" si="34"/>
        <v>5000</v>
      </c>
    </row>
    <row r="249" spans="1:26" ht="12.75" x14ac:dyDescent="0.2">
      <c r="A249" s="83" t="s">
        <v>194</v>
      </c>
      <c r="B249" s="90" t="s">
        <v>33</v>
      </c>
      <c r="C249" s="21" t="s">
        <v>221</v>
      </c>
      <c r="D249" s="9">
        <v>72</v>
      </c>
      <c r="E249" s="81"/>
      <c r="F249" s="80" t="s">
        <v>224</v>
      </c>
      <c r="G249" s="80" t="s">
        <v>224</v>
      </c>
      <c r="H249" s="60"/>
      <c r="I249" s="60"/>
      <c r="J249" s="60"/>
      <c r="K249" s="101"/>
      <c r="L249" s="60"/>
      <c r="M249" s="60"/>
      <c r="N249" s="60"/>
      <c r="O249" s="60"/>
      <c r="P249" s="60"/>
      <c r="Q249" s="60"/>
      <c r="R249" s="60">
        <v>5000</v>
      </c>
      <c r="S249" s="60"/>
      <c r="T249" s="60"/>
      <c r="U249" s="60"/>
      <c r="V249" s="60"/>
      <c r="W249" s="82"/>
      <c r="Z249" s="48">
        <f t="shared" si="34"/>
        <v>5000</v>
      </c>
    </row>
    <row r="250" spans="1:26" ht="12.75" x14ac:dyDescent="0.2">
      <c r="A250" s="83" t="s">
        <v>194</v>
      </c>
      <c r="B250" s="90" t="s">
        <v>33</v>
      </c>
      <c r="C250" s="21" t="s">
        <v>222</v>
      </c>
      <c r="D250" s="9">
        <v>72</v>
      </c>
      <c r="E250" s="81"/>
      <c r="F250" s="80" t="s">
        <v>224</v>
      </c>
      <c r="G250" s="80" t="s">
        <v>224</v>
      </c>
      <c r="H250" s="60"/>
      <c r="I250" s="60"/>
      <c r="J250" s="60"/>
      <c r="K250" s="101"/>
      <c r="L250" s="60"/>
      <c r="M250" s="60"/>
      <c r="N250" s="60"/>
      <c r="O250" s="60"/>
      <c r="P250" s="60"/>
      <c r="Q250" s="60"/>
      <c r="R250" s="60">
        <v>5000</v>
      </c>
      <c r="S250" s="60"/>
      <c r="T250" s="60"/>
      <c r="U250" s="60"/>
      <c r="V250" s="60"/>
      <c r="W250" s="82"/>
      <c r="Z250" s="48">
        <f t="shared" si="34"/>
        <v>5000</v>
      </c>
    </row>
    <row r="251" spans="1:26" ht="13.5" thickBot="1" x14ac:dyDescent="0.25">
      <c r="A251" s="84" t="s">
        <v>194</v>
      </c>
      <c r="B251" s="91" t="s">
        <v>33</v>
      </c>
      <c r="C251" s="85" t="s">
        <v>223</v>
      </c>
      <c r="D251" s="92">
        <v>72</v>
      </c>
      <c r="E251" s="87"/>
      <c r="F251" s="88" t="s">
        <v>224</v>
      </c>
      <c r="G251" s="80" t="s">
        <v>224</v>
      </c>
      <c r="H251" s="86"/>
      <c r="I251" s="86"/>
      <c r="J251" s="86"/>
      <c r="K251" s="102"/>
      <c r="L251" s="86"/>
      <c r="M251" s="86"/>
      <c r="N251" s="86"/>
      <c r="O251" s="86"/>
      <c r="P251" s="86"/>
      <c r="Q251" s="86"/>
      <c r="R251" s="86">
        <v>5000</v>
      </c>
      <c r="S251" s="86"/>
      <c r="T251" s="86"/>
      <c r="U251" s="86"/>
      <c r="V251" s="86"/>
      <c r="W251" s="89"/>
      <c r="Z251" s="48">
        <f t="shared" si="34"/>
        <v>5000</v>
      </c>
    </row>
  </sheetData>
  <autoFilter ref="A9:WWE251" xr:uid="{69FD4ECF-EFF1-4066-AC41-4391B502E190}"/>
  <hyperlinks>
    <hyperlink ref="B7" r:id="rId1" xr:uid="{40475B0B-2354-466B-B641-8483CCC9FD79}"/>
  </hyperlinks>
  <pageMargins left="0" right="0" top="0.25" bottom="0.25" header="0.3" footer="0.3"/>
  <pageSetup scale="91" fitToHeight="0" orientation="landscape"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MGN Liner Availability 1-23-26</vt:lpstr>
      <vt:lpstr>'MGN Liner Availability 1-23-26'!Print_Area</vt:lpstr>
      <vt:lpstr>'MGN Liner Availability 1-23-26'!Print_Titles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Jerrin Victor</dc:creator>
  <cp:lastModifiedBy>Linda Mooers</cp:lastModifiedBy>
  <cp:lastPrinted>2026-01-22T20:15:16Z</cp:lastPrinted>
  <dcterms:created xsi:type="dcterms:W3CDTF">2025-12-02T18:31:33Z</dcterms:created>
  <dcterms:modified xsi:type="dcterms:W3CDTF">2026-01-26T16:12:14Z</dcterms:modified>
</cp:coreProperties>
</file>